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ni_a\AppData\Local\Microsoft\Windows\INetCache\Content.Outlook\HRCNBFFV\"/>
    </mc:Choice>
  </mc:AlternateContent>
  <xr:revisionPtr revIDLastSave="0" documentId="13_ncr:1_{92E20520-877E-4F08-A964-3F5243586E7A}" xr6:coauthVersionLast="47" xr6:coauthVersionMax="47" xr10:uidLastSave="{00000000-0000-0000-0000-000000000000}"/>
  <workbookProtection workbookAlgorithmName="SHA-512" workbookHashValue="p0YxvE9Y0ckSKlUAEzAfr6i/G6nYrIoLdG7jAWbCG+SVJFUtf+xOHVTrCKO6/fT1113uYx+AQlhxJkIq+NtRxg==" workbookSaltValue="dejgQp2bfzHnE0qp64rXGw==" workbookSpinCount="100000" lockStructure="1"/>
  <bookViews>
    <workbookView xWindow="-110" yWindow="-110" windowWidth="19420" windowHeight="10420" tabRatio="826" xr2:uid="{00000000-000D-0000-FFFF-FFFF00000000}"/>
  </bookViews>
  <sheets>
    <sheet name="Descrizione" sheetId="7" r:id="rId1"/>
    <sheet name="Vitigni" sheetId="8" r:id="rId2"/>
    <sheet name="Fatturate" sheetId="5" r:id="rId3"/>
    <sheet name="Economia" sheetId="1" r:id="rId4"/>
    <sheet name="Riepilogo costi sostenuti" sheetId="6" r:id="rId5"/>
    <sheet name="Foglio1" sheetId="13" state="hidden" r:id="rId6"/>
    <sheet name="Prova1" sheetId="12" state="hidden" r:id="rId7"/>
    <sheet name="Calcoli" sheetId="10" state="hidden" r:id="rId8"/>
  </sheets>
  <definedNames>
    <definedName name="_xlnm._FilterDatabase" localSheetId="3" hidden="1">Economia!$A$7:$H$19</definedName>
    <definedName name="_xlnm.Print_Area" localSheetId="0">Descrizione!$A$2:$U$16</definedName>
    <definedName name="_xlnm.Print_Area" localSheetId="3">Economia!$A$1:$H$37</definedName>
    <definedName name="_xlnm.Print_Area" localSheetId="2">Fatturate!$A$1:$N$39</definedName>
    <definedName name="_xlnm.Print_Area" localSheetId="4">'Riepilogo costi sostenuti'!$A$1:$I$26</definedName>
  </definedName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6" l="1"/>
  <c r="D3" i="1"/>
  <c r="F20" i="10" l="1"/>
  <c r="E20" i="10"/>
  <c r="F17" i="10"/>
  <c r="E17" i="10"/>
  <c r="F16" i="10"/>
  <c r="E16" i="10"/>
  <c r="F14" i="10"/>
  <c r="E14" i="10"/>
  <c r="E13" i="10" s="1"/>
  <c r="F9" i="10"/>
  <c r="E9" i="10"/>
  <c r="F3" i="10"/>
  <c r="E3" i="10"/>
  <c r="G33" i="7"/>
  <c r="M18" i="10"/>
  <c r="L18" i="10"/>
  <c r="M17" i="10"/>
  <c r="L17" i="10"/>
  <c r="K17" i="10"/>
  <c r="M5" i="10"/>
  <c r="L5" i="10"/>
  <c r="M4" i="10"/>
  <c r="L4" i="10"/>
  <c r="M3" i="10"/>
  <c r="L3" i="10"/>
  <c r="F18" i="10" l="1"/>
  <c r="E18" i="10"/>
  <c r="E19" i="10" s="1"/>
  <c r="F24" i="10"/>
  <c r="M24" i="10" s="1"/>
  <c r="E24" i="10"/>
  <c r="D24" i="10"/>
  <c r="F22" i="10"/>
  <c r="E22" i="10"/>
  <c r="D22" i="10"/>
  <c r="F5" i="10"/>
  <c r="E5" i="10"/>
  <c r="F25" i="10" l="1"/>
  <c r="F26" i="10"/>
  <c r="F28" i="10"/>
  <c r="D26" i="10"/>
  <c r="K24" i="10"/>
  <c r="C23" i="7"/>
  <c r="C13" i="7"/>
  <c r="G26" i="7"/>
  <c r="F4" i="10" s="1"/>
  <c r="F21" i="10" s="1"/>
  <c r="G16" i="7"/>
  <c r="E4" i="10" s="1"/>
  <c r="E21" i="10" s="1"/>
  <c r="A2" i="1"/>
  <c r="H31" i="1"/>
  <c r="H16" i="8"/>
  <c r="G9" i="6" l="1"/>
  <c r="F8" i="6"/>
  <c r="F7" i="6"/>
  <c r="N7" i="5"/>
  <c r="C8" i="6"/>
  <c r="C7" i="6"/>
  <c r="D6" i="1"/>
  <c r="N38" i="5"/>
  <c r="N37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N22" i="5"/>
  <c r="N21" i="5"/>
  <c r="N19" i="5"/>
  <c r="N18" i="5"/>
  <c r="N17" i="5"/>
  <c r="N15" i="5"/>
  <c r="N14" i="5"/>
  <c r="N13" i="5"/>
  <c r="N12" i="5"/>
  <c r="N11" i="5"/>
  <c r="N10" i="5"/>
  <c r="N9" i="5"/>
  <c r="N8" i="5"/>
  <c r="N5" i="5"/>
  <c r="N4" i="5"/>
  <c r="N3" i="5"/>
  <c r="J41" i="12"/>
  <c r="S39" i="12"/>
  <c r="S38" i="12"/>
  <c r="S37" i="12"/>
  <c r="S35" i="12"/>
  <c r="S34" i="12"/>
  <c r="S33" i="12"/>
  <c r="S32" i="12"/>
  <c r="S31" i="12"/>
  <c r="S30" i="12"/>
  <c r="S29" i="12"/>
  <c r="S28" i="12"/>
  <c r="S27" i="12"/>
  <c r="S26" i="12"/>
  <c r="S25" i="12"/>
  <c r="S24" i="12"/>
  <c r="S23" i="12"/>
  <c r="S21" i="12"/>
  <c r="S20" i="12"/>
  <c r="S19" i="12"/>
  <c r="S18" i="12"/>
  <c r="S17" i="12"/>
  <c r="S16" i="12"/>
  <c r="S15" i="12"/>
  <c r="S14" i="12"/>
  <c r="S13" i="12"/>
  <c r="S12" i="12"/>
  <c r="S11" i="12"/>
  <c r="S10" i="12"/>
  <c r="S9" i="12"/>
  <c r="S8" i="12"/>
  <c r="S7" i="12"/>
  <c r="R39" i="12"/>
  <c r="R38" i="12"/>
  <c r="R37" i="12"/>
  <c r="R35" i="12"/>
  <c r="R34" i="12"/>
  <c r="R33" i="12"/>
  <c r="R32" i="12"/>
  <c r="R31" i="12"/>
  <c r="R30" i="12"/>
  <c r="R29" i="12"/>
  <c r="R28" i="12"/>
  <c r="R27" i="12"/>
  <c r="R26" i="12"/>
  <c r="R25" i="12"/>
  <c r="R24" i="12"/>
  <c r="R23" i="12"/>
  <c r="R21" i="12"/>
  <c r="R20" i="12"/>
  <c r="R19" i="12"/>
  <c r="R18" i="12"/>
  <c r="R17" i="12"/>
  <c r="R16" i="12"/>
  <c r="R15" i="12"/>
  <c r="R14" i="12"/>
  <c r="R13" i="12"/>
  <c r="R12" i="12"/>
  <c r="R11" i="12"/>
  <c r="R10" i="12"/>
  <c r="R9" i="12"/>
  <c r="R8" i="12"/>
  <c r="R7" i="12"/>
  <c r="J42" i="12"/>
  <c r="S5" i="12"/>
  <c r="R5" i="12"/>
  <c r="I36" i="12"/>
  <c r="F26" i="12"/>
  <c r="F25" i="12"/>
  <c r="F24" i="12"/>
  <c r="F23" i="12"/>
  <c r="I22" i="12"/>
  <c r="F9" i="12"/>
  <c r="F8" i="12"/>
  <c r="F7" i="12"/>
  <c r="I6" i="12"/>
  <c r="F5" i="12"/>
  <c r="D3" i="12"/>
  <c r="C3" i="12"/>
  <c r="C9" i="6" l="1"/>
  <c r="F9" i="6"/>
  <c r="J43" i="12"/>
  <c r="M19" i="10"/>
  <c r="M21" i="10"/>
  <c r="M6" i="10"/>
  <c r="F11" i="10"/>
  <c r="G21" i="6"/>
  <c r="G22" i="6" s="1"/>
  <c r="G18" i="6"/>
  <c r="G15" i="6"/>
  <c r="G12" i="6"/>
  <c r="G6" i="6"/>
  <c r="G16" i="1"/>
  <c r="G13" i="1"/>
  <c r="F10" i="6" s="1"/>
  <c r="G23" i="6" l="1"/>
  <c r="M31" i="10"/>
  <c r="F6" i="10"/>
  <c r="F7" i="10" s="1"/>
  <c r="M29" i="10"/>
  <c r="M30" i="10" s="1"/>
  <c r="F12" i="10"/>
  <c r="M25" i="10"/>
  <c r="M20" i="10"/>
  <c r="M22" i="10"/>
  <c r="M23" i="10" s="1"/>
  <c r="F13" i="10"/>
  <c r="F19" i="10" s="1"/>
  <c r="F27" i="10"/>
  <c r="F10" i="10"/>
  <c r="F29" i="10" s="1"/>
  <c r="F30" i="10" s="1"/>
  <c r="F19" i="6"/>
  <c r="F16" i="6"/>
  <c r="L36" i="5"/>
  <c r="F17" i="6" s="1"/>
  <c r="F23" i="10" l="1"/>
  <c r="H19" i="1"/>
  <c r="F13" i="6"/>
  <c r="G5" i="1"/>
  <c r="F4" i="6" s="1"/>
  <c r="F13" i="8"/>
  <c r="F12" i="8"/>
  <c r="F11" i="8"/>
  <c r="F10" i="8"/>
  <c r="F9" i="8"/>
  <c r="F8" i="8"/>
  <c r="F7" i="8"/>
  <c r="G13" i="8"/>
  <c r="G12" i="8"/>
  <c r="G11" i="8"/>
  <c r="G10" i="8"/>
  <c r="G9" i="8"/>
  <c r="G8" i="8"/>
  <c r="G7" i="8"/>
  <c r="G6" i="8"/>
  <c r="F6" i="8"/>
  <c r="D8" i="1"/>
  <c r="D7" i="1"/>
  <c r="D9" i="1"/>
  <c r="D11" i="1"/>
  <c r="D10" i="1"/>
  <c r="D12" i="1"/>
  <c r="D14" i="1"/>
  <c r="D15" i="1"/>
  <c r="D18" i="1"/>
  <c r="D17" i="1"/>
  <c r="D4" i="1"/>
  <c r="L39" i="5"/>
  <c r="F20" i="6" s="1"/>
  <c r="L20" i="5"/>
  <c r="F14" i="6" s="1"/>
  <c r="G6" i="7"/>
  <c r="H8" i="8" l="1"/>
  <c r="H7" i="8"/>
  <c r="H12" i="8"/>
  <c r="H10" i="8"/>
  <c r="H6" i="8"/>
  <c r="L16" i="5"/>
  <c r="F11" i="6" s="1"/>
  <c r="L22" i="10"/>
  <c r="K18" i="10"/>
  <c r="K19" i="10" s="1"/>
  <c r="L21" i="10"/>
  <c r="K21" i="10"/>
  <c r="L6" i="5"/>
  <c r="F5" i="6" s="1"/>
  <c r="L23" i="10" l="1"/>
  <c r="N21" i="10"/>
  <c r="H9" i="8"/>
  <c r="L19" i="10"/>
  <c r="L20" i="10" s="1"/>
  <c r="K22" i="10"/>
  <c r="K23" i="10" s="1"/>
  <c r="N17" i="10"/>
  <c r="H1" i="1" s="1"/>
  <c r="K20" i="10"/>
  <c r="K5" i="10"/>
  <c r="K4" i="10"/>
  <c r="K3" i="10"/>
  <c r="L6" i="10"/>
  <c r="D20" i="10"/>
  <c r="N23" i="10" l="1"/>
  <c r="K5" i="5" s="1"/>
  <c r="K6" i="10"/>
  <c r="E26" i="10"/>
  <c r="L24" i="10"/>
  <c r="H13" i="8"/>
  <c r="H11" i="8"/>
  <c r="N20" i="10"/>
  <c r="F3" i="1" s="1"/>
  <c r="K4" i="5"/>
  <c r="F4" i="1"/>
  <c r="M1" i="5"/>
  <c r="D3" i="5"/>
  <c r="D5" i="5"/>
  <c r="D4" i="5"/>
  <c r="N3" i="10"/>
  <c r="D14" i="10"/>
  <c r="D17" i="10"/>
  <c r="D16" i="10"/>
  <c r="E11" i="10"/>
  <c r="D9" i="10"/>
  <c r="D11" i="10" s="1"/>
  <c r="D5" i="10"/>
  <c r="K29" i="10" s="1"/>
  <c r="D3" i="10"/>
  <c r="F5" i="8"/>
  <c r="D14" i="8"/>
  <c r="G5" i="8"/>
  <c r="C14" i="8"/>
  <c r="H4" i="8"/>
  <c r="D2" i="8"/>
  <c r="F21" i="6"/>
  <c r="F18" i="6"/>
  <c r="F15" i="6"/>
  <c r="F12" i="6"/>
  <c r="F6" i="6"/>
  <c r="G37" i="5"/>
  <c r="G23" i="5"/>
  <c r="G22" i="5"/>
  <c r="G21" i="5"/>
  <c r="C19" i="6"/>
  <c r="C2" i="6"/>
  <c r="C16" i="6"/>
  <c r="J39" i="5"/>
  <c r="C20" i="6" s="1"/>
  <c r="J36" i="5"/>
  <c r="C17" i="6" s="1"/>
  <c r="J16" i="5"/>
  <c r="C11" i="6" s="1"/>
  <c r="D13" i="10" l="1"/>
  <c r="L31" i="10"/>
  <c r="F22" i="6"/>
  <c r="K30" i="10"/>
  <c r="D6" i="10"/>
  <c r="D7" i="10" s="1"/>
  <c r="F23" i="6"/>
  <c r="K31" i="10"/>
  <c r="E6" i="10"/>
  <c r="E7" i="10" s="1"/>
  <c r="L29" i="10"/>
  <c r="L30" i="10" s="1"/>
  <c r="D18" i="10"/>
  <c r="L25" i="10"/>
  <c r="H5" i="8"/>
  <c r="H14" i="8" s="1"/>
  <c r="D27" i="10"/>
  <c r="K25" i="10"/>
  <c r="K3" i="5"/>
  <c r="E27" i="10"/>
  <c r="N6" i="10"/>
  <c r="G3" i="10"/>
  <c r="C21" i="6"/>
  <c r="C18" i="6"/>
  <c r="G18" i="5"/>
  <c r="G17" i="5"/>
  <c r="E16" i="1"/>
  <c r="J20" i="5"/>
  <c r="C14" i="6" s="1"/>
  <c r="J6" i="5"/>
  <c r="C5" i="6" s="1"/>
  <c r="E5" i="1"/>
  <c r="D4" i="10"/>
  <c r="E2" i="6" l="1"/>
  <c r="D17" i="5"/>
  <c r="D9" i="5"/>
  <c r="D12" i="5"/>
  <c r="D8" i="5"/>
  <c r="D11" i="5"/>
  <c r="D10" i="5"/>
  <c r="C23" i="6"/>
  <c r="K37" i="5"/>
  <c r="F18" i="1"/>
  <c r="K38" i="5"/>
  <c r="N31" i="10"/>
  <c r="N30" i="10"/>
  <c r="D17" i="12"/>
  <c r="D23" i="12"/>
  <c r="E25" i="10"/>
  <c r="E10" i="10"/>
  <c r="E29" i="10" s="1"/>
  <c r="E30" i="10" s="1"/>
  <c r="E12" i="10"/>
  <c r="D10" i="10"/>
  <c r="D29" i="10" s="1"/>
  <c r="D30" i="10" s="1"/>
  <c r="D19" i="10"/>
  <c r="D25" i="10" s="1"/>
  <c r="D12" i="10"/>
  <c r="G13" i="10"/>
  <c r="N25" i="10"/>
  <c r="F17" i="1" s="1"/>
  <c r="F1" i="1"/>
  <c r="D31" i="5"/>
  <c r="C13" i="6"/>
  <c r="D16" i="1"/>
  <c r="C4" i="6"/>
  <c r="D5" i="1"/>
  <c r="G27" i="10"/>
  <c r="D21" i="10"/>
  <c r="D28" i="10" s="1"/>
  <c r="D38" i="5"/>
  <c r="D37" i="5"/>
  <c r="K1" i="5"/>
  <c r="E28" i="10"/>
  <c r="G4" i="10"/>
  <c r="G7" i="10"/>
  <c r="D12" i="6" s="1"/>
  <c r="G18" i="10"/>
  <c r="E6" i="6"/>
  <c r="F5" i="1"/>
  <c r="M32" i="10" l="1"/>
  <c r="D7" i="5"/>
  <c r="C6" i="6"/>
  <c r="G28" i="10"/>
  <c r="D23" i="10"/>
  <c r="K36" i="5"/>
  <c r="D18" i="6"/>
  <c r="K32" i="10"/>
  <c r="L32" i="10"/>
  <c r="K17" i="5"/>
  <c r="D12" i="12"/>
  <c r="D5" i="12"/>
  <c r="D22" i="5"/>
  <c r="D8" i="12"/>
  <c r="D7" i="12"/>
  <c r="G30" i="10"/>
  <c r="E23" i="10"/>
  <c r="D21" i="5"/>
  <c r="C15" i="6"/>
  <c r="K16" i="5"/>
  <c r="F13" i="1"/>
  <c r="D26" i="5"/>
  <c r="F14" i="1"/>
  <c r="D19" i="5"/>
  <c r="K18" i="5"/>
  <c r="G21" i="10"/>
  <c r="G19" i="10"/>
  <c r="G25" i="10"/>
  <c r="G12" i="10"/>
  <c r="D18" i="5"/>
  <c r="K6" i="5"/>
  <c r="D6" i="6" s="1"/>
  <c r="E13" i="1"/>
  <c r="D13" i="1" s="1"/>
  <c r="N32" i="10" l="1"/>
  <c r="D25" i="12"/>
  <c r="D24" i="12"/>
  <c r="D27" i="5"/>
  <c r="D13" i="12"/>
  <c r="D24" i="5"/>
  <c r="D10" i="12"/>
  <c r="D29" i="5"/>
  <c r="D15" i="12"/>
  <c r="D23" i="5"/>
  <c r="D9" i="12"/>
  <c r="G23" i="10"/>
  <c r="K39" i="5"/>
  <c r="D21" i="6" s="1"/>
  <c r="C10" i="6"/>
  <c r="A23" i="6" s="1"/>
  <c r="D23" i="6" s="1"/>
  <c r="K7" i="5" l="1"/>
  <c r="D9" i="6"/>
  <c r="F6" i="1"/>
  <c r="D26" i="12"/>
  <c r="D25" i="5"/>
  <c r="D11" i="12"/>
  <c r="C12" i="6"/>
  <c r="C22" i="6" s="1"/>
  <c r="K19" i="5"/>
  <c r="K20" i="5" s="1"/>
  <c r="G31" i="10" s="1"/>
  <c r="D15" i="6" s="1"/>
  <c r="F15" i="1"/>
  <c r="F16" i="1" s="1"/>
  <c r="G14" i="10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D7" authorId="0" shapeId="0" xr:uid="{1D848786-2DAB-47CD-B100-24F83115ADC8}">
      <text>
        <r>
          <rPr>
            <sz val="9"/>
            <color indexed="81"/>
            <rFont val="Tahoma"/>
            <family val="2"/>
          </rPr>
          <t xml:space="preserve">
Anche se corti o di lunghezza differente</t>
        </r>
      </text>
    </comment>
    <comment ref="D17" authorId="0" shapeId="0" xr:uid="{00BAD5F5-8A31-4F67-B3A3-62DBEBA452A8}">
      <text>
        <r>
          <rPr>
            <sz val="9"/>
            <color indexed="81"/>
            <rFont val="Tahoma"/>
            <family val="2"/>
          </rPr>
          <t xml:space="preserve">
Anche se corti o di lunghezza differente</t>
        </r>
      </text>
    </comment>
    <comment ref="D27" authorId="0" shapeId="0" xr:uid="{9F54FAF2-A191-4B36-BEEC-8BF787C2918A}">
      <text>
        <r>
          <rPr>
            <sz val="9"/>
            <color indexed="81"/>
            <rFont val="Tahoma"/>
            <family val="2"/>
          </rPr>
          <t xml:space="preserve">
Anche se corti o di lunghezza differente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B7" authorId="0" shapeId="0" xr:uid="{0036B2E9-0430-4708-B5A0-B7FA46D946A1}">
      <text>
        <r>
          <rPr>
            <sz val="9"/>
            <color indexed="81"/>
            <rFont val="Tahoma"/>
            <family val="2"/>
          </rPr>
          <t xml:space="preserve">In presenza di terreni di collina con pendenza superiore al 15% non son ammissibili spese per lo scasso
</t>
        </r>
      </text>
    </comment>
    <comment ref="C24" authorId="0" shapeId="0" xr:uid="{247AEDA0-2A8D-4A55-9FA2-DC207E927696}">
      <text>
        <r>
          <rPr>
            <sz val="12"/>
            <color indexed="81"/>
            <rFont val="Tahoma"/>
            <family val="2"/>
          </rPr>
          <t xml:space="preserve">
Metri</t>
        </r>
      </text>
    </comment>
    <comment ref="C25" authorId="0" shapeId="0" xr:uid="{FC1F4C10-ADC1-4FC2-AC53-883F6362D458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metri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B6" authorId="0" shapeId="0" xr:uid="{81C45510-8044-4F6E-B491-FAD8AA48AE5D}">
      <text>
        <r>
          <rPr>
            <sz val="9"/>
            <color indexed="81"/>
            <rFont val="Tahoma"/>
            <family val="2"/>
          </rPr>
          <t xml:space="preserve">In presenza di terreni di collina con pendenza superiore al 15% non son ammissibili spese per lo scasso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F1" authorId="0" shapeId="0" xr:uid="{3A0F855C-C0C1-4CDC-8559-B7E96BB0B525}">
      <text>
        <r>
          <rPr>
            <b/>
            <sz val="12"/>
            <color indexed="81"/>
            <rFont val="Arial Narrow"/>
            <family val="2"/>
          </rPr>
          <t>Numero fogli Descrizione compilati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Marini Andrea</author>
  </authors>
  <commentList>
    <comment ref="C10" authorId="0" shapeId="0" xr:uid="{3108E8F9-BEB5-4168-A3F9-77191E457CB7}">
      <text>
        <r>
          <rPr>
            <sz val="12"/>
            <color indexed="81"/>
            <rFont val="Tahoma"/>
            <family val="2"/>
          </rPr>
          <t xml:space="preserve">
Metri</t>
        </r>
      </text>
    </comment>
    <comment ref="F10" authorId="0" shapeId="0" xr:uid="{CEED35A4-D7AE-4B55-B22A-214E3F26F1F4}">
      <text>
        <r>
          <rPr>
            <b/>
            <sz val="9"/>
            <color indexed="81"/>
            <rFont val="Tahoma"/>
            <family val="2"/>
          </rPr>
          <t>Marini Andrea:</t>
        </r>
        <r>
          <rPr>
            <sz val="9"/>
            <color indexed="81"/>
            <rFont val="Tahoma"/>
            <family val="2"/>
          </rPr>
          <t xml:space="preserve">
metri</t>
        </r>
      </text>
    </comment>
    <comment ref="C11" authorId="0" shapeId="0" xr:uid="{6F3A347A-E2F3-4F8C-862D-23FC5CD0B689}">
      <text>
        <r>
          <rPr>
            <sz val="9"/>
            <color indexed="81"/>
            <rFont val="Tahoma"/>
            <family val="2"/>
          </rPr>
          <t xml:space="preserve">
</t>
        </r>
        <r>
          <rPr>
            <sz val="12"/>
            <color indexed="81"/>
            <rFont val="Tahoma"/>
            <family val="2"/>
          </rPr>
          <t>metri</t>
        </r>
      </text>
    </comment>
    <comment ref="F11" authorId="0" shapeId="0" xr:uid="{4C423A28-8D11-4AE0-A882-45592C466AFE}">
      <text>
        <r>
          <rPr>
            <b/>
            <sz val="9"/>
            <color indexed="81"/>
            <rFont val="Tahoma"/>
            <family val="2"/>
          </rPr>
          <t>Marini Andrea:</t>
        </r>
        <r>
          <rPr>
            <sz val="9"/>
            <color indexed="81"/>
            <rFont val="Tahoma"/>
            <family val="2"/>
          </rPr>
          <t xml:space="preserve">
metri</t>
        </r>
      </text>
    </comment>
    <comment ref="F13" authorId="0" shapeId="0" xr:uid="{8C8D91CA-6CF2-4259-A5C2-CBC4BE3726C8}">
      <text>
        <r>
          <rPr>
            <b/>
            <sz val="9"/>
            <color indexed="81"/>
            <rFont val="Tahoma"/>
            <family val="2"/>
          </rPr>
          <t>Marini Andrea:</t>
        </r>
        <r>
          <rPr>
            <sz val="9"/>
            <color indexed="81"/>
            <rFont val="Tahoma"/>
            <family val="2"/>
          </rPr>
          <t xml:space="preserve">
metri</t>
        </r>
      </text>
    </comment>
  </commentList>
</comments>
</file>

<file path=xl/sharedStrings.xml><?xml version="1.0" encoding="utf-8"?>
<sst xmlns="http://schemas.openxmlformats.org/spreadsheetml/2006/main" count="539" uniqueCount="226">
  <si>
    <t>-</t>
  </si>
  <si>
    <t>Domanda n.</t>
  </si>
  <si>
    <t>Vitigno</t>
  </si>
  <si>
    <t>SI</t>
  </si>
  <si>
    <t>GDC</t>
  </si>
  <si>
    <t>CASARSA</t>
  </si>
  <si>
    <t>pianura e collina &lt; 5%</t>
  </si>
  <si>
    <t>manuale</t>
  </si>
  <si>
    <t>Superficie vigneto (ha)</t>
  </si>
  <si>
    <t>Pendenza</t>
  </si>
  <si>
    <t>NO</t>
  </si>
  <si>
    <t>collina da 5% a 15%</t>
  </si>
  <si>
    <t>meccanica</t>
  </si>
  <si>
    <t>Superficie estirpo (ha)</t>
  </si>
  <si>
    <t>GUYOT</t>
  </si>
  <si>
    <t>ALTRO</t>
  </si>
  <si>
    <t>collina &gt;15%</t>
  </si>
  <si>
    <t>Forma di allevamento (*)</t>
  </si>
  <si>
    <t>Numero fili (**)</t>
  </si>
  <si>
    <t>CORDONE SPERONATO</t>
  </si>
  <si>
    <t>Sesto tra le file (m)</t>
  </si>
  <si>
    <t>Sesto sulla fila (m)</t>
  </si>
  <si>
    <t>N. Piante</t>
  </si>
  <si>
    <t>CORDONE LIBERO</t>
  </si>
  <si>
    <t>Distanza fra i pali (m)</t>
  </si>
  <si>
    <t>Filari n.</t>
  </si>
  <si>
    <t>Posa barbatelle</t>
  </si>
  <si>
    <t>SYLVOZ</t>
  </si>
  <si>
    <t>Forma di allevamento da estirpare</t>
  </si>
  <si>
    <t>Superficie sovrainnesto (ha)</t>
  </si>
  <si>
    <t>Sesto tra le file (m) vigneto da sovrainnestare</t>
  </si>
  <si>
    <t>Sesto sulla file (m) vigneto da sovrainnestare</t>
  </si>
  <si>
    <t xml:space="preserve">(*)   se non in elenco indicare ALTRO e specificare </t>
  </si>
  <si>
    <t>(**) per GDC indicare 2</t>
  </si>
  <si>
    <t>Il Beneficiario ____________________________________________</t>
  </si>
  <si>
    <t>RENDICONTAZIONE COSTI FATTURATI Ristrutturazione e Riconversione Vigneti Campagna 2022/2023</t>
  </si>
  <si>
    <t>SUPERFICIE RENDICONTATA VIGNETO HA</t>
  </si>
  <si>
    <t>ESTIRPO</t>
  </si>
  <si>
    <t xml:space="preserve">DOMANDA N. </t>
  </si>
  <si>
    <t>SPAZIO PER SETTORE</t>
  </si>
  <si>
    <t>DECRIZIONE LAVORI FATTURATI</t>
  </si>
  <si>
    <t>unita di misura</t>
  </si>
  <si>
    <t>quantitativo da domanda di pagamento</t>
  </si>
  <si>
    <t xml:space="preserve">quantitativo indicato in fattura </t>
  </si>
  <si>
    <t>Unita di misura</t>
  </si>
  <si>
    <t>fattura/e , ditta/e numero e data</t>
  </si>
  <si>
    <t>IMPORTO RENDICONTATO</t>
  </si>
  <si>
    <t>ESTIRPAZIONE</t>
  </si>
  <si>
    <t>Spese estirpazione vigneto</t>
  </si>
  <si>
    <t>ha</t>
  </si>
  <si>
    <t>Raccolta e trasporto ceppi radici e altri residui vegetali</t>
  </si>
  <si>
    <t>TOTALE</t>
  </si>
  <si>
    <t>PREPARAZIONE DEL TERRENO</t>
  </si>
  <si>
    <t>rippatura</t>
  </si>
  <si>
    <t xml:space="preserve">ha </t>
  </si>
  <si>
    <t>sistemazione</t>
  </si>
  <si>
    <t>ripuntatura</t>
  </si>
  <si>
    <t>aratura leggera</t>
  </si>
  <si>
    <t>concimazione d'impianto</t>
  </si>
  <si>
    <t xml:space="preserve">concime </t>
  </si>
  <si>
    <t>Kg</t>
  </si>
  <si>
    <t>MESSA A DIMORA DI VIGNETO</t>
  </si>
  <si>
    <t>acquisto barbatelle</t>
  </si>
  <si>
    <t>n.</t>
  </si>
  <si>
    <t>messa a dimora barbatelle</t>
  </si>
  <si>
    <t>STRUTTURA DI SOSTEGNO PER VIGNETO</t>
  </si>
  <si>
    <t>Ancore</t>
  </si>
  <si>
    <t>Pali di testata</t>
  </si>
  <si>
    <t>Pali di mezzeria</t>
  </si>
  <si>
    <t>Filo Portante (escluso GDC)</t>
  </si>
  <si>
    <t>m</t>
  </si>
  <si>
    <t>Filo di Guida (escluso GDC)</t>
  </si>
  <si>
    <t>Tutori</t>
  </si>
  <si>
    <t>Filo  Portante (solo GDC)</t>
  </si>
  <si>
    <t>Aprifilo per GDC inseribile inox</t>
  </si>
  <si>
    <t>Braccetti per GDC</t>
  </si>
  <si>
    <t>Divaricatori per pettinatura semiautomatica</t>
  </si>
  <si>
    <t>messa in opera struttura di sostegno</t>
  </si>
  <si>
    <t>Altro materiale (minuteria e altro come descritto in fattura e non precedentemente specificato)</t>
  </si>
  <si>
    <t>SOVRAINNESTO</t>
  </si>
  <si>
    <t>Acquisto marze 2 a ceppo</t>
  </si>
  <si>
    <t>Predisposizione impianto e innesto marze</t>
  </si>
  <si>
    <t>IMPIANTO IRRIGUO/SUBIRRIGUO (materiali ed opere rendicontabili interne al poligono del vigneto)</t>
  </si>
  <si>
    <t>Tubo Collettore di testata</t>
  </si>
  <si>
    <t>Ala Gocciolante</t>
  </si>
  <si>
    <t>Tubo per distribuzione lungo fila</t>
  </si>
  <si>
    <t>Erogatore</t>
  </si>
  <si>
    <t>cad</t>
  </si>
  <si>
    <t>messa in opera di tubo collettore di testata (**)</t>
  </si>
  <si>
    <t>messa in opera di ala gocciolante (**)</t>
  </si>
  <si>
    <t xml:space="preserve"> </t>
  </si>
  <si>
    <t>messa in opera di tubo di distribuzione lungo la fila (**)</t>
  </si>
  <si>
    <t>messa in opera di erogatori (**)</t>
  </si>
  <si>
    <t>Altro materiale (minuteria, raccordi non precedentemente specificato)</t>
  </si>
  <si>
    <t>Ragione Sociale</t>
  </si>
  <si>
    <t>APPEZZAMENTI COMPILATI</t>
  </si>
  <si>
    <t>MEZZO/PERSONALE UTILIZZATO</t>
  </si>
  <si>
    <t>Per i lavori sopra indicati sono stati impiegati n.</t>
  </si>
  <si>
    <t>affetti dell'impresa agricola (titolari, familiari, dipendenti)</t>
  </si>
  <si>
    <t>e i seguenti macchinari ed attrezzature, in coerenza con la dichiarazione resa ai fini UMA:</t>
  </si>
  <si>
    <t>CUAA</t>
  </si>
  <si>
    <t>Numero d'ordine</t>
  </si>
  <si>
    <t>in proprietà / prestito da (CUAA)</t>
  </si>
  <si>
    <t>DESCRIZIONE LAVORI  EFFETTUATI</t>
  </si>
  <si>
    <t>Importo ammesso da singole voci</t>
  </si>
  <si>
    <t>Importo ammesso  finale</t>
  </si>
  <si>
    <t>Note</t>
  </si>
  <si>
    <t>Spese in economia</t>
  </si>
  <si>
    <t>Spese fatturata</t>
  </si>
  <si>
    <t>Spesa fatturata</t>
  </si>
  <si>
    <t>Spesa in economia</t>
  </si>
  <si>
    <t xml:space="preserve">Spesa in economia </t>
  </si>
  <si>
    <t>TOTALE SPESA</t>
  </si>
  <si>
    <t>Totale generale</t>
  </si>
  <si>
    <t>SPESA IN ECONOMIA</t>
  </si>
  <si>
    <t>SPESA FATTURATA</t>
  </si>
  <si>
    <t xml:space="preserve">Domanda n. </t>
  </si>
  <si>
    <t xml:space="preserve">N. </t>
  </si>
  <si>
    <t xml:space="preserve">Superficie </t>
  </si>
  <si>
    <t>Filari</t>
  </si>
  <si>
    <t>Distanza fra le file</t>
  </si>
  <si>
    <t>Distanza sulla fila</t>
  </si>
  <si>
    <t>piante</t>
  </si>
  <si>
    <t xml:space="preserve">TOTALE DA INSERIRE </t>
  </si>
  <si>
    <t xml:space="preserve">SCHEDA </t>
  </si>
  <si>
    <t>Tipologia spesa</t>
  </si>
  <si>
    <t>Descrizione</t>
  </si>
  <si>
    <t>Descrizione2C</t>
  </si>
  <si>
    <t>Descrizione3C</t>
  </si>
  <si>
    <t>Totale</t>
  </si>
  <si>
    <t>SCHEDA</t>
  </si>
  <si>
    <t>FATTURATE</t>
  </si>
  <si>
    <t>ECONOMIA</t>
  </si>
  <si>
    <t>Superficie Vigneto</t>
  </si>
  <si>
    <t xml:space="preserve">ECONOMIA </t>
  </si>
  <si>
    <t>Superficie sovrainnesto</t>
  </si>
  <si>
    <t>Numero Piante</t>
  </si>
  <si>
    <t>distanza tra la fila sovrainnesto</t>
  </si>
  <si>
    <t>massimale ettaro</t>
  </si>
  <si>
    <t>numero piante da sovrainnestare</t>
  </si>
  <si>
    <t>massimale totale</t>
  </si>
  <si>
    <t>Posa</t>
  </si>
  <si>
    <t>Piante ad ettaro</t>
  </si>
  <si>
    <t>Importo unitario messa a dimora</t>
  </si>
  <si>
    <t>Importo Finale messa a dimora</t>
  </si>
  <si>
    <t xml:space="preserve">Numero file </t>
  </si>
  <si>
    <t>Numero Pali</t>
  </si>
  <si>
    <t>Distanza fra i pali</t>
  </si>
  <si>
    <t>Superficie estirpazione</t>
  </si>
  <si>
    <t>Numero pali</t>
  </si>
  <si>
    <t>Numero pali di mezzeria</t>
  </si>
  <si>
    <t>Spese estirpazione unitarie teoriche</t>
  </si>
  <si>
    <t>Spese estirpazione con estirpo</t>
  </si>
  <si>
    <t>Lunghezza filo portante</t>
  </si>
  <si>
    <t>Numero fili</t>
  </si>
  <si>
    <t>Smaltimento palificazione TEORICO</t>
  </si>
  <si>
    <t>Fili di Guida</t>
  </si>
  <si>
    <t>Smaltimento palificazione con estirpo</t>
  </si>
  <si>
    <t>Sistema di allevamento</t>
  </si>
  <si>
    <t xml:space="preserve">  Valore messa unitario messa in opera sostegno</t>
  </si>
  <si>
    <t>Numero Braccietti per GDC</t>
  </si>
  <si>
    <t>Massimale economia messa in opera sostegno</t>
  </si>
  <si>
    <t>Importo unitario  messa in opera</t>
  </si>
  <si>
    <t>costo  orario mano d'opera</t>
  </si>
  <si>
    <t>Massimale per messa in opera</t>
  </si>
  <si>
    <t>Lunghezza filo portante per  GDC</t>
  </si>
  <si>
    <t>RIEPILOGO COSTI SOSTENUTI</t>
  </si>
  <si>
    <t>VALORE PER ETTARO messa a dimora e acquisto barbatelle</t>
  </si>
  <si>
    <t>VALORE REALE massimale messa a dimora e acquisto barbatelle</t>
  </si>
  <si>
    <t xml:space="preserve">Fattura 1 </t>
  </si>
  <si>
    <t>Fattura 2</t>
  </si>
  <si>
    <t>Fattura 3</t>
  </si>
  <si>
    <t>Fattura 4</t>
  </si>
  <si>
    <t>importo complessivo</t>
  </si>
  <si>
    <t>totale importo</t>
  </si>
  <si>
    <t>totale quantità</t>
  </si>
  <si>
    <t>materiale non rendicontato</t>
  </si>
  <si>
    <t>MATERIALE NON RENDICONTATO</t>
  </si>
  <si>
    <t>Totale fattura inserito</t>
  </si>
  <si>
    <t>Totale fattura reale</t>
  </si>
  <si>
    <t>Differenza</t>
  </si>
  <si>
    <t xml:space="preserve">QUANTITA'  </t>
  </si>
  <si>
    <t xml:space="preserve">QUANTITA' </t>
  </si>
  <si>
    <t>MASSIMALE DA PREZZARIO (comprensivo di Lavori in economia)</t>
  </si>
  <si>
    <t>MASSIMALE DA PREZZARIO</t>
  </si>
  <si>
    <t xml:space="preserve">MASSIMALE DA PREZZARIO </t>
  </si>
  <si>
    <t>MASSIMALE DA PREZZARIO in assenza di fattura smaltimento pali</t>
  </si>
  <si>
    <r>
      <t xml:space="preserve">Totale lavori  </t>
    </r>
    <r>
      <rPr>
        <i/>
        <sz val="11"/>
        <color theme="1"/>
        <rFont val="Calibri"/>
        <family val="2"/>
        <scheme val="minor"/>
      </rPr>
      <t>(Preparazione del terreno, messa a dimora di vigneto, struttura di sostegno per vigneto, sovrainnesto)</t>
    </r>
  </si>
  <si>
    <t>Importo unitario</t>
  </si>
  <si>
    <t>VALORE REALE massimale messa a dimora e acquisto barbatelle VECCHIA VERSIONE</t>
  </si>
  <si>
    <t>scasso ad ettaro</t>
  </si>
  <si>
    <t>SCASSO FINALE</t>
  </si>
  <si>
    <t>Scasso</t>
  </si>
  <si>
    <t>Scasso in terreni di pianura, m 0,9  o collina con pendenza inferiore al 15%</t>
  </si>
  <si>
    <t>SCASSO totale senza sovrapprezzo</t>
  </si>
  <si>
    <t>Superficie totale ricalcolata</t>
  </si>
  <si>
    <t>PREPARAZIONE DEL TERRENO Scasso in terreni di pianura, m 0,9  o collina con pendenza inferiore al 15%</t>
  </si>
  <si>
    <t>Preparazione del terreno - Scasso</t>
  </si>
  <si>
    <t>Verifica della rendicontazione effetiva di tutte le spese sostenute dal beneficiario - Fatture relative ai materiali utilizzati</t>
  </si>
  <si>
    <t>squadro e picchettatura</t>
  </si>
  <si>
    <t>DESCRIZIONE LAVORI IN ECONOMIA EFFETTUATI</t>
  </si>
  <si>
    <t>Quantità</t>
  </si>
  <si>
    <t>ditta/e fornitrice,  numero e data</t>
  </si>
  <si>
    <t>Compilare solo in presenza di diversi vitigni sullo stesso appezzamento, ma con lo stesso sesto di impianto,  sistema di allevamento e distanza fra i pali di sostegno</t>
  </si>
  <si>
    <t>TRATTORE 100CV</t>
  </si>
  <si>
    <t>Data: _____________________</t>
  </si>
  <si>
    <t>Il Tecnico    _______________________________</t>
  </si>
  <si>
    <t>Prova di Stampa</t>
  </si>
  <si>
    <t>(**)</t>
  </si>
  <si>
    <t>Ammesso (Riservato Sacp)</t>
  </si>
  <si>
    <t>NOTE (Riservato Sacp)</t>
  </si>
  <si>
    <t>ORE  EQUIVALENTI importo orario             EURO 15,50</t>
  </si>
  <si>
    <t>DESCRIZIONE INTERVENTI REALIZZATI  (SECONDO appezzamento)</t>
  </si>
  <si>
    <t>DESCRIZIONE INTERVENTI REALIZZATI  (TERZO appezzamento)</t>
  </si>
  <si>
    <t>Messa a dimora barbatelle (VALORI UNITARI)</t>
  </si>
  <si>
    <t>Testate/Ancore</t>
  </si>
  <si>
    <t>distanza sulla fila sovrainnesto</t>
  </si>
  <si>
    <t>SPESA FATTURATA - SPESA IN ECONOMIA</t>
  </si>
  <si>
    <t>DESCRIZIONE INTERVENTI REALIZZATI  (PRIMO o unico appezzamento)</t>
  </si>
  <si>
    <t xml:space="preserve">RENDICONTAZIONE LAVORI IN ECONOMIA - Ristrutturazione e Riconversione Vigneti </t>
  </si>
  <si>
    <t xml:space="preserve">RENDICONTAZIONE COSTI FATTURATI - Ristrutturazione e Riconversione Vigneti                 </t>
  </si>
  <si>
    <t xml:space="preserve">Rendiconto delle attività ammesse - Ristrutturazione e Riconversione Vigneti                 </t>
  </si>
  <si>
    <t xml:space="preserve">RIEPILOGO COSTI SOSTENUTI - Ristrutturazione e Riconversione Vigneti </t>
  </si>
  <si>
    <r>
      <t>Smaltimento palificazione                      (</t>
    </r>
    <r>
      <rPr>
        <i/>
        <sz val="10"/>
        <color theme="1"/>
        <rFont val="Arial Narrow"/>
        <family val="2"/>
      </rPr>
      <t>con ricevuta discarica autorizzata</t>
    </r>
    <r>
      <rPr>
        <sz val="10"/>
        <color theme="1"/>
        <rFont val="Arial Narrow"/>
        <family val="2"/>
      </rPr>
      <t>)</t>
    </r>
  </si>
  <si>
    <t>AM_Rivit_2024_Ver_1.0</t>
  </si>
  <si>
    <t xml:space="preserve">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</si>
</sst>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€_-;\-* #,##0.00\ _€_-;_-* &quot;-&quot;??\ _€_-;_-@_-"/>
    <numFmt numFmtId="165" formatCode="#,##0.00_ ;\-#,##0.00\ "/>
    <numFmt numFmtId="166" formatCode="0.0000"/>
    <numFmt numFmtId="167" formatCode="&quot;€&quot;\ #,##0.00"/>
    <numFmt numFmtId="168" formatCode="#,##0.00_ ;[Red]\-#,##0.00\ "/>
  </numFmts>
  <fonts count="46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8"/>
      <color theme="3"/>
      <name val="Calibri"/>
      <family val="2"/>
      <scheme val="minor"/>
    </font>
    <font>
      <sz val="12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Arial"/>
      <family val="2"/>
    </font>
    <font>
      <b/>
      <sz val="10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4"/>
      <name val="Calibri"/>
      <family val="2"/>
      <scheme val="minor"/>
    </font>
    <font>
      <sz val="12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2"/>
      <color indexed="81"/>
      <name val="Arial Narrow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name val="Calibri"/>
      <family val="2"/>
      <scheme val="minor"/>
    </font>
    <font>
      <i/>
      <sz val="10"/>
      <color theme="1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/>
      <right/>
      <top style="thin">
        <color indexed="64"/>
      </top>
      <bottom style="thick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/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ck">
        <color auto="1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medium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ck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800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10" xfId="0" applyFont="1" applyFill="1" applyBorder="1"/>
    <xf numFmtId="0" fontId="3" fillId="5" borderId="1" xfId="0" applyFont="1" applyFill="1" applyBorder="1"/>
    <xf numFmtId="2" fontId="1" fillId="5" borderId="10" xfId="0" applyNumberFormat="1" applyFont="1" applyFill="1" applyBorder="1" applyAlignment="1">
      <alignment horizontal="center" vertical="center"/>
    </xf>
    <xf numFmtId="2" fontId="1" fillId="5" borderId="1" xfId="0" applyNumberFormat="1" applyFont="1" applyFill="1" applyBorder="1" applyAlignment="1">
      <alignment horizontal="center" vertical="center"/>
    </xf>
    <xf numFmtId="2" fontId="1" fillId="5" borderId="5" xfId="0" applyNumberFormat="1" applyFont="1" applyFill="1" applyBorder="1" applyAlignment="1">
      <alignment horizontal="center" vertical="center"/>
    </xf>
    <xf numFmtId="0" fontId="3" fillId="5" borderId="8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vertical="center"/>
    </xf>
    <xf numFmtId="0" fontId="3" fillId="5" borderId="37" xfId="0" applyFont="1" applyFill="1" applyBorder="1" applyAlignment="1">
      <alignment vertical="center"/>
    </xf>
    <xf numFmtId="0" fontId="3" fillId="5" borderId="5" xfId="0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/>
    </xf>
    <xf numFmtId="0" fontId="0" fillId="9" borderId="1" xfId="0" applyFill="1" applyBorder="1" applyAlignment="1">
      <alignment vertical="center"/>
    </xf>
    <xf numFmtId="0" fontId="1" fillId="9" borderId="19" xfId="0" applyFont="1" applyFill="1" applyBorder="1" applyAlignment="1">
      <alignment horizontal="center" vertical="center"/>
    </xf>
    <xf numFmtId="2" fontId="1" fillId="9" borderId="2" xfId="0" applyNumberFormat="1" applyFont="1" applyFill="1" applyBorder="1" applyAlignment="1">
      <alignment vertical="center"/>
    </xf>
    <xf numFmtId="2" fontId="1" fillId="9" borderId="1" xfId="0" applyNumberFormat="1" applyFont="1" applyFill="1" applyBorder="1" applyAlignment="1">
      <alignment vertical="center"/>
    </xf>
    <xf numFmtId="0" fontId="3" fillId="5" borderId="5" xfId="0" applyFont="1" applyFill="1" applyBorder="1" applyAlignment="1">
      <alignment vertical="center" wrapText="1"/>
    </xf>
    <xf numFmtId="0" fontId="1" fillId="9" borderId="15" xfId="0" applyFont="1" applyFill="1" applyBorder="1" applyAlignment="1">
      <alignment vertical="center"/>
    </xf>
    <xf numFmtId="0" fontId="1" fillId="9" borderId="15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/>
    </xf>
    <xf numFmtId="0" fontId="1" fillId="5" borderId="38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2" fontId="1" fillId="9" borderId="5" xfId="0" applyNumberFormat="1" applyFont="1" applyFill="1" applyBorder="1" applyAlignment="1">
      <alignment horizontal="center" vertical="center"/>
    </xf>
    <xf numFmtId="0" fontId="1" fillId="9" borderId="5" xfId="0" applyFont="1" applyFill="1" applyBorder="1" applyAlignment="1">
      <alignment vertical="center"/>
    </xf>
    <xf numFmtId="0" fontId="0" fillId="5" borderId="0" xfId="0" applyFill="1"/>
    <xf numFmtId="0" fontId="0" fillId="0" borderId="1" xfId="0" applyBorder="1" applyAlignment="1" applyProtection="1">
      <alignment horizontal="center" vertical="center"/>
      <protection locked="0"/>
    </xf>
    <xf numFmtId="166" fontId="0" fillId="0" borderId="1" xfId="0" applyNumberFormat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10" borderId="1" xfId="0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10" borderId="5" xfId="0" applyFont="1" applyFill="1" applyBorder="1" applyAlignment="1" applyProtection="1">
      <alignment vertical="center" wrapText="1"/>
      <protection locked="0"/>
    </xf>
    <xf numFmtId="2" fontId="2" fillId="0" borderId="18" xfId="0" applyNumberFormat="1" applyFont="1" applyBorder="1" applyAlignment="1" applyProtection="1">
      <alignment horizontal="center" vertical="center" wrapText="1"/>
      <protection locked="0"/>
    </xf>
    <xf numFmtId="2" fontId="2" fillId="0" borderId="3" xfId="0" applyNumberFormat="1" applyFont="1" applyBorder="1" applyAlignment="1" applyProtection="1">
      <alignment horizontal="center" vertical="center" wrapText="1"/>
      <protection locked="0"/>
    </xf>
    <xf numFmtId="165" fontId="2" fillId="10" borderId="3" xfId="0" applyNumberFormat="1" applyFont="1" applyFill="1" applyBorder="1" applyAlignment="1" applyProtection="1">
      <alignment horizontal="center" vertical="center"/>
      <protection locked="0"/>
    </xf>
    <xf numFmtId="4" fontId="14" fillId="10" borderId="24" xfId="0" applyNumberFormat="1" applyFont="1" applyFill="1" applyBorder="1" applyAlignment="1" applyProtection="1">
      <alignment horizontal="center" vertical="center"/>
      <protection locked="0"/>
    </xf>
    <xf numFmtId="4" fontId="8" fillId="10" borderId="24" xfId="0" applyNumberFormat="1" applyFont="1" applyFill="1" applyBorder="1" applyAlignment="1" applyProtection="1">
      <alignment horizontal="center" vertical="center"/>
      <protection locked="0"/>
    </xf>
    <xf numFmtId="164" fontId="2" fillId="0" borderId="10" xfId="0" applyNumberFormat="1" applyFont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3" fillId="10" borderId="5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10" borderId="1" xfId="0" applyFont="1" applyFill="1" applyBorder="1" applyAlignment="1" applyProtection="1">
      <alignment vertical="center"/>
      <protection locked="0"/>
    </xf>
    <xf numFmtId="0" fontId="1" fillId="0" borderId="5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10" borderId="1" xfId="0" applyFont="1" applyFill="1" applyBorder="1" applyAlignment="1" applyProtection="1">
      <alignment horizontal="center" vertical="center" wrapText="1"/>
      <protection locked="0"/>
    </xf>
    <xf numFmtId="0" fontId="6" fillId="10" borderId="1" xfId="0" applyFont="1" applyFill="1" applyBorder="1" applyAlignment="1" applyProtection="1">
      <alignment horizontal="center" vertical="center" wrapText="1"/>
      <protection locked="0"/>
    </xf>
    <xf numFmtId="164" fontId="1" fillId="11" borderId="34" xfId="0" applyNumberFormat="1" applyFont="1" applyFill="1" applyBorder="1" applyAlignment="1" applyProtection="1">
      <alignment vertical="center"/>
      <protection locked="0"/>
    </xf>
    <xf numFmtId="164" fontId="1" fillId="11" borderId="42" xfId="0" applyNumberFormat="1" applyFont="1" applyFill="1" applyBorder="1" applyAlignment="1" applyProtection="1">
      <alignment vertical="center"/>
      <protection locked="0"/>
    </xf>
    <xf numFmtId="164" fontId="1" fillId="11" borderId="43" xfId="0" applyNumberFormat="1" applyFont="1" applyFill="1" applyBorder="1" applyAlignment="1" applyProtection="1">
      <alignment vertical="center"/>
      <protection locked="0"/>
    </xf>
    <xf numFmtId="164" fontId="1" fillId="11" borderId="35" xfId="0" applyNumberFormat="1" applyFont="1" applyFill="1" applyBorder="1" applyAlignment="1" applyProtection="1">
      <alignment vertical="center"/>
      <protection locked="0"/>
    </xf>
    <xf numFmtId="0" fontId="1" fillId="11" borderId="11" xfId="0" applyFont="1" applyFill="1" applyBorder="1" applyAlignment="1" applyProtection="1">
      <alignment vertical="center"/>
      <protection locked="0"/>
    </xf>
    <xf numFmtId="0" fontId="1" fillId="11" borderId="27" xfId="0" applyFont="1" applyFill="1" applyBorder="1" applyAlignment="1" applyProtection="1">
      <alignment vertical="center"/>
      <protection locked="0"/>
    </xf>
    <xf numFmtId="0" fontId="1" fillId="11" borderId="13" xfId="0" applyFont="1" applyFill="1" applyBorder="1" applyAlignment="1" applyProtection="1">
      <alignment vertical="center"/>
      <protection locked="0"/>
    </xf>
    <xf numFmtId="0" fontId="1" fillId="11" borderId="16" xfId="0" applyFont="1" applyFill="1" applyBorder="1" applyAlignment="1" applyProtection="1">
      <alignment vertical="center"/>
      <protection locked="0"/>
    </xf>
    <xf numFmtId="0" fontId="1" fillId="11" borderId="33" xfId="0" applyFont="1" applyFill="1" applyBorder="1" applyAlignment="1" applyProtection="1">
      <alignment vertical="center"/>
      <protection locked="0"/>
    </xf>
    <xf numFmtId="0" fontId="1" fillId="11" borderId="26" xfId="0" applyFont="1" applyFill="1" applyBorder="1" applyAlignment="1" applyProtection="1">
      <alignment vertical="center"/>
      <protection locked="0"/>
    </xf>
    <xf numFmtId="0" fontId="1" fillId="11" borderId="40" xfId="0" applyFont="1" applyFill="1" applyBorder="1" applyAlignment="1" applyProtection="1">
      <alignment vertical="center"/>
      <protection locked="0"/>
    </xf>
    <xf numFmtId="165" fontId="2" fillId="10" borderId="18" xfId="0" applyNumberFormat="1" applyFont="1" applyFill="1" applyBorder="1" applyAlignment="1" applyProtection="1">
      <alignment horizontal="center" vertical="center"/>
      <protection locked="0"/>
    </xf>
    <xf numFmtId="165" fontId="2" fillId="10" borderId="2" xfId="0" applyNumberFormat="1" applyFont="1" applyFill="1" applyBorder="1" applyAlignment="1" applyProtection="1">
      <alignment horizontal="center" vertic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164" fontId="2" fillId="0" borderId="18" xfId="0" applyNumberFormat="1" applyFont="1" applyBorder="1" applyAlignment="1" applyProtection="1">
      <alignment horizontal="center" vertical="center" wrapText="1"/>
      <protection locked="0"/>
    </xf>
    <xf numFmtId="164" fontId="2" fillId="0" borderId="3" xfId="0" applyNumberFormat="1" applyFont="1" applyBorder="1" applyAlignment="1" applyProtection="1">
      <alignment horizontal="center" vertical="center" wrapText="1"/>
      <protection locked="0"/>
    </xf>
    <xf numFmtId="164" fontId="2" fillId="0" borderId="2" xfId="0" applyNumberFormat="1" applyFont="1" applyBorder="1" applyAlignment="1" applyProtection="1">
      <alignment horizontal="center" vertical="center" wrapText="1"/>
      <protection locked="0"/>
    </xf>
    <xf numFmtId="164" fontId="8" fillId="2" borderId="19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center" vertical="center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8" fillId="2" borderId="15" xfId="0" applyNumberFormat="1" applyFont="1" applyFill="1" applyBorder="1" applyAlignment="1">
      <alignment horizontal="center" vertical="center"/>
    </xf>
    <xf numFmtId="164" fontId="2" fillId="0" borderId="5" xfId="0" applyNumberFormat="1" applyFont="1" applyBorder="1" applyAlignment="1" applyProtection="1">
      <alignment horizontal="center" vertical="center"/>
      <protection locked="0"/>
    </xf>
    <xf numFmtId="164" fontId="2" fillId="0" borderId="38" xfId="0" applyNumberFormat="1" applyFont="1" applyBorder="1" applyAlignment="1" applyProtection="1">
      <alignment horizontal="center" vertical="center"/>
      <protection locked="0"/>
    </xf>
    <xf numFmtId="0" fontId="1" fillId="9" borderId="18" xfId="0" applyFont="1" applyFill="1" applyBorder="1" applyAlignment="1" applyProtection="1">
      <alignment horizontal="center" vertical="center"/>
      <protection locked="0"/>
    </xf>
    <xf numFmtId="0" fontId="1" fillId="9" borderId="3" xfId="0" applyFont="1" applyFill="1" applyBorder="1" applyAlignment="1" applyProtection="1">
      <alignment horizontal="center" vertical="center"/>
      <protection locked="0"/>
    </xf>
    <xf numFmtId="0" fontId="1" fillId="9" borderId="2" xfId="0" applyFont="1" applyFill="1" applyBorder="1" applyAlignment="1" applyProtection="1">
      <alignment horizontal="center" vertical="center"/>
      <protection locked="0"/>
    </xf>
    <xf numFmtId="0" fontId="1" fillId="9" borderId="10" xfId="0" applyFont="1" applyFill="1" applyBorder="1" applyAlignment="1">
      <alignment vertical="center"/>
    </xf>
    <xf numFmtId="0" fontId="1" fillId="9" borderId="8" xfId="0" applyFont="1" applyFill="1" applyBorder="1" applyAlignment="1">
      <alignment vertical="center"/>
    </xf>
    <xf numFmtId="0" fontId="1" fillId="9" borderId="2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 applyProtection="1">
      <alignment vertical="center"/>
      <protection locked="0"/>
    </xf>
    <xf numFmtId="0" fontId="3" fillId="10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wrapText="1"/>
    </xf>
    <xf numFmtId="2" fontId="0" fillId="2" borderId="1" xfId="0" applyNumberFormat="1" applyFill="1" applyBorder="1" applyAlignment="1">
      <alignment horizontal="center" vertical="center"/>
    </xf>
    <xf numFmtId="1" fontId="0" fillId="2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0" fillId="2" borderId="1" xfId="0" applyFill="1" applyBorder="1" applyAlignment="1">
      <alignment vertical="center"/>
    </xf>
    <xf numFmtId="0" fontId="0" fillId="3" borderId="5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9" borderId="3" xfId="0" applyFill="1" applyBorder="1" applyAlignment="1">
      <alignment vertical="center"/>
    </xf>
    <xf numFmtId="0" fontId="0" fillId="9" borderId="44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1" fillId="9" borderId="15" xfId="0" applyFont="1" applyFill="1" applyBorder="1" applyAlignment="1">
      <alignment horizontal="right" vertical="center"/>
    </xf>
    <xf numFmtId="0" fontId="1" fillId="0" borderId="10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1" fillId="10" borderId="1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66" fontId="20" fillId="4" borderId="18" xfId="0" applyNumberFormat="1" applyFont="1" applyFill="1" applyBorder="1" applyAlignment="1">
      <alignment horizontal="center" vertical="center"/>
    </xf>
    <xf numFmtId="166" fontId="20" fillId="4" borderId="3" xfId="0" applyNumberFormat="1" applyFont="1" applyFill="1" applyBorder="1" applyAlignment="1">
      <alignment horizontal="center" vertical="center"/>
    </xf>
    <xf numFmtId="166" fontId="20" fillId="4" borderId="2" xfId="0" applyNumberFormat="1" applyFont="1" applyFill="1" applyBorder="1" applyAlignment="1">
      <alignment horizontal="center" vertical="center"/>
    </xf>
    <xf numFmtId="0" fontId="1" fillId="11" borderId="57" xfId="0" applyFont="1" applyFill="1" applyBorder="1" applyAlignment="1" applyProtection="1">
      <alignment horizontal="center" vertical="center" wrapText="1"/>
      <protection locked="0"/>
    </xf>
    <xf numFmtId="0" fontId="1" fillId="11" borderId="23" xfId="0" applyFont="1" applyFill="1" applyBorder="1" applyAlignment="1" applyProtection="1">
      <alignment horizontal="center" vertical="center" wrapText="1"/>
      <protection locked="0"/>
    </xf>
    <xf numFmtId="0" fontId="1" fillId="11" borderId="58" xfId="0" applyFont="1" applyFill="1" applyBorder="1" applyAlignment="1" applyProtection="1">
      <alignment horizontal="center" vertical="center" wrapText="1"/>
      <protection locked="0"/>
    </xf>
    <xf numFmtId="0" fontId="1" fillId="11" borderId="59" xfId="0" applyFont="1" applyFill="1" applyBorder="1" applyAlignment="1" applyProtection="1">
      <alignment horizontal="center" vertical="center" wrapText="1"/>
      <protection locked="0"/>
    </xf>
    <xf numFmtId="0" fontId="0" fillId="17" borderId="1" xfId="0" applyFill="1" applyBorder="1" applyAlignment="1">
      <alignment vertical="center"/>
    </xf>
    <xf numFmtId="2" fontId="0" fillId="17" borderId="1" xfId="0" applyNumberFormat="1" applyFill="1" applyBorder="1" applyAlignment="1">
      <alignment vertical="center"/>
    </xf>
    <xf numFmtId="3" fontId="22" fillId="4" borderId="1" xfId="0" applyNumberFormat="1" applyFont="1" applyFill="1" applyBorder="1" applyAlignment="1">
      <alignment horizontal="center" vertical="center"/>
    </xf>
    <xf numFmtId="0" fontId="22" fillId="4" borderId="10" xfId="0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 vertical="center"/>
    </xf>
    <xf numFmtId="166" fontId="0" fillId="13" borderId="1" xfId="0" applyNumberFormat="1" applyFill="1" applyBorder="1" applyAlignment="1">
      <alignment vertical="center"/>
    </xf>
    <xf numFmtId="3" fontId="0" fillId="13" borderId="1" xfId="0" applyNumberFormat="1" applyFill="1" applyBorder="1" applyAlignment="1">
      <alignment vertical="center"/>
    </xf>
    <xf numFmtId="2" fontId="0" fillId="13" borderId="1" xfId="0" applyNumberFormat="1" applyFill="1" applyBorder="1" applyAlignment="1">
      <alignment vertical="center"/>
    </xf>
    <xf numFmtId="1" fontId="0" fillId="13" borderId="1" xfId="0" applyNumberFormat="1" applyFill="1" applyBorder="1" applyAlignment="1">
      <alignment vertical="center"/>
    </xf>
    <xf numFmtId="3" fontId="0" fillId="9" borderId="1" xfId="0" applyNumberFormat="1" applyFill="1" applyBorder="1" applyAlignment="1">
      <alignment vertical="center"/>
    </xf>
    <xf numFmtId="2" fontId="0" fillId="9" borderId="1" xfId="0" applyNumberFormat="1" applyFill="1" applyBorder="1" applyAlignment="1">
      <alignment vertical="center"/>
    </xf>
    <xf numFmtId="0" fontId="0" fillId="9" borderId="1" xfId="0" applyFill="1" applyBorder="1"/>
    <xf numFmtId="166" fontId="22" fillId="4" borderId="1" xfId="0" applyNumberFormat="1" applyFont="1" applyFill="1" applyBorder="1" applyAlignment="1">
      <alignment horizontal="center" vertical="center"/>
    </xf>
    <xf numFmtId="4" fontId="15" fillId="2" borderId="18" xfId="0" applyNumberFormat="1" applyFont="1" applyFill="1" applyBorder="1" applyAlignment="1">
      <alignment horizontal="center" vertical="center"/>
    </xf>
    <xf numFmtId="4" fontId="15" fillId="2" borderId="3" xfId="0" applyNumberFormat="1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66" fontId="0" fillId="6" borderId="1" xfId="0" applyNumberFormat="1" applyFill="1" applyBorder="1" applyAlignment="1">
      <alignment vertical="center"/>
    </xf>
    <xf numFmtId="3" fontId="0" fillId="6" borderId="1" xfId="0" applyNumberForma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2" fontId="0" fillId="6" borderId="1" xfId="0" applyNumberFormat="1" applyFill="1" applyBorder="1" applyAlignment="1">
      <alignment vertical="center"/>
    </xf>
    <xf numFmtId="1" fontId="0" fillId="6" borderId="1" xfId="0" applyNumberFormat="1" applyFill="1" applyBorder="1" applyAlignment="1">
      <alignment vertical="center" wrapText="1"/>
    </xf>
    <xf numFmtId="1" fontId="0" fillId="6" borderId="1" xfId="0" applyNumberFormat="1" applyFill="1" applyBorder="1" applyAlignment="1">
      <alignment vertical="center"/>
    </xf>
    <xf numFmtId="0" fontId="0" fillId="6" borderId="1" xfId="0" applyFill="1" applyBorder="1"/>
    <xf numFmtId="2" fontId="0" fillId="6" borderId="1" xfId="0" applyNumberFormat="1" applyFill="1" applyBorder="1"/>
    <xf numFmtId="2" fontId="0" fillId="9" borderId="1" xfId="0" applyNumberFormat="1" applyFill="1" applyBorder="1"/>
    <xf numFmtId="2" fontId="0" fillId="13" borderId="1" xfId="0" applyNumberFormat="1" applyFill="1" applyBorder="1"/>
    <xf numFmtId="0" fontId="0" fillId="7" borderId="5" xfId="0" applyFill="1" applyBorder="1" applyAlignment="1">
      <alignment horizontal="center" vertical="center"/>
    </xf>
    <xf numFmtId="0" fontId="0" fillId="4" borderId="29" xfId="0" applyFill="1" applyBorder="1"/>
    <xf numFmtId="166" fontId="0" fillId="6" borderId="10" xfId="0" applyNumberFormat="1" applyFill="1" applyBorder="1"/>
    <xf numFmtId="0" fontId="0" fillId="4" borderId="30" xfId="0" applyFill="1" applyBorder="1" applyAlignment="1">
      <alignment wrapText="1"/>
    </xf>
    <xf numFmtId="0" fontId="0" fillId="9" borderId="13" xfId="0" applyFill="1" applyBorder="1"/>
    <xf numFmtId="0" fontId="0" fillId="4" borderId="31" xfId="0" applyFill="1" applyBorder="1"/>
    <xf numFmtId="1" fontId="0" fillId="6" borderId="15" xfId="0" applyNumberFormat="1" applyFill="1" applyBorder="1"/>
    <xf numFmtId="1" fontId="0" fillId="2" borderId="16" xfId="0" applyNumberFormat="1" applyFill="1" applyBorder="1"/>
    <xf numFmtId="3" fontId="22" fillId="4" borderId="8" xfId="0" applyNumberFormat="1" applyFont="1" applyFill="1" applyBorder="1" applyAlignment="1">
      <alignment horizontal="center" vertical="center"/>
    </xf>
    <xf numFmtId="3" fontId="22" fillId="4" borderId="21" xfId="0" applyNumberFormat="1" applyFont="1" applyFill="1" applyBorder="1" applyAlignment="1">
      <alignment horizontal="center" vertical="center"/>
    </xf>
    <xf numFmtId="3" fontId="22" fillId="4" borderId="7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vertical="center"/>
    </xf>
    <xf numFmtId="4" fontId="21" fillId="13" borderId="35" xfId="0" applyNumberFormat="1" applyFont="1" applyFill="1" applyBorder="1" applyAlignment="1">
      <alignment horizontal="center" vertical="center"/>
    </xf>
    <xf numFmtId="0" fontId="0" fillId="8" borderId="1" xfId="0" applyFill="1" applyBorder="1"/>
    <xf numFmtId="0" fontId="0" fillId="8" borderId="1" xfId="0" applyFill="1" applyBorder="1" applyAlignment="1">
      <alignment vertical="center"/>
    </xf>
    <xf numFmtId="0" fontId="0" fillId="8" borderId="3" xfId="0" applyFill="1" applyBorder="1"/>
    <xf numFmtId="1" fontId="0" fillId="13" borderId="1" xfId="0" applyNumberFormat="1" applyFill="1" applyBorder="1"/>
    <xf numFmtId="0" fontId="0" fillId="9" borderId="3" xfId="0" applyFill="1" applyBorder="1"/>
    <xf numFmtId="0" fontId="0" fillId="4" borderId="54" xfId="0" applyFill="1" applyBorder="1" applyAlignment="1">
      <alignment vertical="center"/>
    </xf>
    <xf numFmtId="166" fontId="0" fillId="6" borderId="1" xfId="0" applyNumberFormat="1" applyFill="1" applyBorder="1"/>
    <xf numFmtId="0" fontId="0" fillId="4" borderId="0" xfId="0" applyFill="1" applyAlignment="1">
      <alignment wrapText="1"/>
    </xf>
    <xf numFmtId="4" fontId="0" fillId="6" borderId="1" xfId="0" applyNumberFormat="1" applyFill="1" applyBorder="1"/>
    <xf numFmtId="0" fontId="0" fillId="8" borderId="5" xfId="0" applyFill="1" applyBorder="1"/>
    <xf numFmtId="0" fontId="0" fillId="9" borderId="2" xfId="0" applyFill="1" applyBorder="1"/>
    <xf numFmtId="4" fontId="16" fillId="2" borderId="16" xfId="0" applyNumberFormat="1" applyFont="1" applyFill="1" applyBorder="1" applyAlignment="1">
      <alignment horizontal="center" vertical="center"/>
    </xf>
    <xf numFmtId="4" fontId="16" fillId="2" borderId="33" xfId="0" applyNumberFormat="1" applyFont="1" applyFill="1" applyBorder="1" applyAlignment="1">
      <alignment horizontal="center" vertical="center" wrapText="1"/>
    </xf>
    <xf numFmtId="0" fontId="26" fillId="10" borderId="1" xfId="0" applyFont="1" applyFill="1" applyBorder="1" applyAlignment="1" applyProtection="1">
      <alignment horizontal="center" vertical="center" wrapText="1"/>
      <protection locked="0"/>
    </xf>
    <xf numFmtId="4" fontId="2" fillId="10" borderId="10" xfId="0" applyNumberFormat="1" applyFont="1" applyFill="1" applyBorder="1" applyAlignment="1" applyProtection="1">
      <alignment horizontal="center" vertical="center"/>
      <protection locked="0"/>
    </xf>
    <xf numFmtId="4" fontId="2" fillId="10" borderId="1" xfId="0" applyNumberFormat="1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6" fontId="0" fillId="2" borderId="1" xfId="0" applyNumberFormat="1" applyFill="1" applyBorder="1"/>
    <xf numFmtId="4" fontId="0" fillId="2" borderId="1" xfId="0" applyNumberFormat="1" applyFill="1" applyBorder="1"/>
    <xf numFmtId="3" fontId="0" fillId="2" borderId="1" xfId="0" applyNumberFormat="1" applyFill="1" applyBorder="1" applyAlignment="1">
      <alignment horizontal="center" vertical="center"/>
    </xf>
    <xf numFmtId="1" fontId="0" fillId="0" borderId="1" xfId="0" applyNumberFormat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 vertical="center"/>
    </xf>
    <xf numFmtId="0" fontId="27" fillId="3" borderId="5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4" fontId="2" fillId="2" borderId="8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4" fontId="2" fillId="2" borderId="38" xfId="0" applyNumberFormat="1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 wrapText="1"/>
    </xf>
    <xf numFmtId="4" fontId="2" fillId="2" borderId="5" xfId="0" applyNumberFormat="1" applyFont="1" applyFill="1" applyBorder="1" applyAlignment="1">
      <alignment horizontal="center" vertical="center"/>
    </xf>
    <xf numFmtId="0" fontId="3" fillId="5" borderId="15" xfId="0" applyFont="1" applyFill="1" applyBorder="1" applyAlignment="1">
      <alignment horizontal="center" vertical="center" wrapText="1"/>
    </xf>
    <xf numFmtId="4" fontId="8" fillId="2" borderId="15" xfId="0" applyNumberFormat="1" applyFont="1" applyFill="1" applyBorder="1" applyAlignment="1">
      <alignment horizontal="center" vertical="center"/>
    </xf>
    <xf numFmtId="4" fontId="2" fillId="2" borderId="10" xfId="0" applyNumberFormat="1" applyFont="1" applyFill="1" applyBorder="1" applyAlignment="1">
      <alignment horizontal="center" vertical="center"/>
    </xf>
    <xf numFmtId="4" fontId="2" fillId="2" borderId="48" xfId="0" applyNumberFormat="1" applyFont="1" applyFill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4" fontId="10" fillId="2" borderId="6" xfId="0" applyNumberFormat="1" applyFont="1" applyFill="1" applyBorder="1" applyAlignment="1">
      <alignment horizontal="center" vertical="center"/>
    </xf>
    <xf numFmtId="0" fontId="1" fillId="7" borderId="0" xfId="0" applyFont="1" applyFill="1"/>
    <xf numFmtId="0" fontId="1" fillId="0" borderId="0" xfId="0" applyFont="1"/>
    <xf numFmtId="0" fontId="10" fillId="13" borderId="8" xfId="0" applyFont="1" applyFill="1" applyBorder="1" applyAlignment="1">
      <alignment horizontal="left" vertical="center" wrapText="1"/>
    </xf>
    <xf numFmtId="0" fontId="1" fillId="7" borderId="0" xfId="0" applyFont="1" applyFill="1" applyAlignment="1">
      <alignment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/>
    </xf>
    <xf numFmtId="2" fontId="8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166" fontId="0" fillId="0" borderId="0" xfId="0" applyNumberFormat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 wrapText="1"/>
    </xf>
    <xf numFmtId="2" fontId="1" fillId="2" borderId="15" xfId="0" applyNumberFormat="1" applyFont="1" applyFill="1" applyBorder="1" applyAlignment="1">
      <alignment horizontal="center" vertical="center"/>
    </xf>
    <xf numFmtId="2" fontId="8" fillId="2" borderId="19" xfId="0" applyNumberFormat="1" applyFont="1" applyFill="1" applyBorder="1" applyAlignment="1">
      <alignment horizontal="center" vertical="center" wrapText="1"/>
    </xf>
    <xf numFmtId="4" fontId="13" fillId="2" borderId="16" xfId="0" applyNumberFormat="1" applyFont="1" applyFill="1" applyBorder="1" applyAlignment="1">
      <alignment horizontal="center" vertical="center"/>
    </xf>
    <xf numFmtId="4" fontId="13" fillId="2" borderId="59" xfId="0" applyNumberFormat="1" applyFont="1" applyFill="1" applyBorder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2" fontId="1" fillId="7" borderId="0" xfId="0" applyNumberFormat="1" applyFont="1" applyFill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/>
    <xf numFmtId="2" fontId="1" fillId="2" borderId="5" xfId="0" applyNumberFormat="1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4" fontId="6" fillId="2" borderId="19" xfId="0" applyNumberFormat="1" applyFont="1" applyFill="1" applyBorder="1" applyAlignment="1">
      <alignment horizontal="center" vertical="center"/>
    </xf>
    <xf numFmtId="4" fontId="6" fillId="2" borderId="43" xfId="0" applyNumberFormat="1" applyFont="1" applyFill="1" applyBorder="1" applyAlignment="1">
      <alignment horizontal="center" vertical="center"/>
    </xf>
    <xf numFmtId="0" fontId="10" fillId="0" borderId="0" xfId="0" applyFont="1"/>
    <xf numFmtId="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9" borderId="15" xfId="0" applyFont="1" applyFill="1" applyBorder="1" applyAlignment="1">
      <alignment horizontal="center" vertical="center" wrapText="1"/>
    </xf>
    <xf numFmtId="4" fontId="6" fillId="2" borderId="2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vertical="center" wrapText="1"/>
    </xf>
    <xf numFmtId="2" fontId="1" fillId="2" borderId="24" xfId="0" applyNumberFormat="1" applyFont="1" applyFill="1" applyBorder="1" applyAlignment="1">
      <alignment horizontal="center" vertical="center"/>
    </xf>
    <xf numFmtId="4" fontId="6" fillId="2" borderId="36" xfId="0" applyNumberFormat="1" applyFont="1" applyFill="1" applyBorder="1" applyAlignment="1">
      <alignment horizontal="center" vertical="center"/>
    </xf>
    <xf numFmtId="4" fontId="6" fillId="2" borderId="54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Alignment="1">
      <alignment horizontal="center" vertical="center"/>
    </xf>
    <xf numFmtId="2" fontId="1" fillId="0" borderId="0" xfId="0" applyNumberFormat="1" applyFont="1"/>
    <xf numFmtId="49" fontId="17" fillId="4" borderId="1" xfId="0" applyNumberFormat="1" applyFont="1" applyFill="1" applyBorder="1" applyAlignment="1">
      <alignment horizontal="left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13" borderId="1" xfId="0" applyFont="1" applyFill="1" applyBorder="1" applyAlignment="1">
      <alignment horizontal="center"/>
    </xf>
    <xf numFmtId="4" fontId="13" fillId="11" borderId="57" xfId="0" applyNumberFormat="1" applyFont="1" applyFill="1" applyBorder="1" applyAlignment="1" applyProtection="1">
      <alignment horizontal="center" vertical="center"/>
      <protection locked="0"/>
    </xf>
    <xf numFmtId="4" fontId="13" fillId="11" borderId="23" xfId="0" applyNumberFormat="1" applyFont="1" applyFill="1" applyBorder="1" applyAlignment="1" applyProtection="1">
      <alignment horizontal="center" vertical="center"/>
      <protection locked="0"/>
    </xf>
    <xf numFmtId="167" fontId="18" fillId="9" borderId="1" xfId="0" applyNumberFormat="1" applyFont="1" applyFill="1" applyBorder="1" applyAlignment="1">
      <alignment horizontal="center" vertical="center" wrapText="1"/>
    </xf>
    <xf numFmtId="2" fontId="1" fillId="9" borderId="18" xfId="0" applyNumberFormat="1" applyFont="1" applyFill="1" applyBorder="1" applyAlignment="1">
      <alignment vertical="center"/>
    </xf>
    <xf numFmtId="2" fontId="1" fillId="9" borderId="3" xfId="0" applyNumberFormat="1" applyFont="1" applyFill="1" applyBorder="1" applyAlignment="1">
      <alignment vertical="center"/>
    </xf>
    <xf numFmtId="4" fontId="1" fillId="11" borderId="34" xfId="0" applyNumberFormat="1" applyFont="1" applyFill="1" applyBorder="1" applyAlignment="1" applyProtection="1">
      <alignment vertical="center"/>
      <protection locked="0"/>
    </xf>
    <xf numFmtId="4" fontId="0" fillId="11" borderId="42" xfId="0" applyNumberFormat="1" applyFill="1" applyBorder="1" applyAlignment="1" applyProtection="1">
      <alignment vertical="center"/>
      <protection locked="0"/>
    </xf>
    <xf numFmtId="4" fontId="0" fillId="11" borderId="43" xfId="0" applyNumberFormat="1" applyFill="1" applyBorder="1" applyAlignment="1" applyProtection="1">
      <alignment vertical="center"/>
      <protection locked="0"/>
    </xf>
    <xf numFmtId="1" fontId="1" fillId="10" borderId="8" xfId="0" applyNumberFormat="1" applyFont="1" applyFill="1" applyBorder="1" applyAlignment="1" applyProtection="1">
      <alignment horizontal="right" vertical="center"/>
      <protection locked="0"/>
    </xf>
    <xf numFmtId="4" fontId="6" fillId="11" borderId="11" xfId="0" applyNumberFormat="1" applyFont="1" applyFill="1" applyBorder="1" applyAlignment="1" applyProtection="1">
      <alignment horizontal="center" vertical="center"/>
      <protection locked="0"/>
    </xf>
    <xf numFmtId="4" fontId="6" fillId="11" borderId="27" xfId="0" applyNumberFormat="1" applyFont="1" applyFill="1" applyBorder="1" applyAlignment="1" applyProtection="1">
      <alignment horizontal="center" vertical="center"/>
      <protection locked="0"/>
    </xf>
    <xf numFmtId="4" fontId="6" fillId="11" borderId="13" xfId="0" applyNumberFormat="1" applyFont="1" applyFill="1" applyBorder="1" applyAlignment="1" applyProtection="1">
      <alignment horizontal="center" vertical="center"/>
      <protection locked="0"/>
    </xf>
    <xf numFmtId="4" fontId="13" fillId="11" borderId="34" xfId="0" applyNumberFormat="1" applyFont="1" applyFill="1" applyBorder="1" applyAlignment="1" applyProtection="1">
      <alignment horizontal="center" vertical="center"/>
      <protection locked="0"/>
    </xf>
    <xf numFmtId="4" fontId="13" fillId="11" borderId="42" xfId="0" applyNumberFormat="1" applyFont="1" applyFill="1" applyBorder="1" applyAlignment="1" applyProtection="1">
      <alignment horizontal="center" vertical="center"/>
      <protection locked="0"/>
    </xf>
    <xf numFmtId="4" fontId="15" fillId="2" borderId="35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0" fontId="26" fillId="10" borderId="8" xfId="0" applyFont="1" applyFill="1" applyBorder="1" applyAlignment="1" applyProtection="1">
      <alignment horizontal="center" vertical="center" wrapText="1"/>
      <protection locked="0"/>
    </xf>
    <xf numFmtId="0" fontId="26" fillId="9" borderId="15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/>
    <xf numFmtId="165" fontId="6" fillId="11" borderId="34" xfId="0" applyNumberFormat="1" applyFont="1" applyFill="1" applyBorder="1" applyAlignment="1" applyProtection="1">
      <alignment horizontal="center" vertical="center"/>
      <protection locked="0"/>
    </xf>
    <xf numFmtId="4" fontId="21" fillId="2" borderId="11" xfId="0" applyNumberFormat="1" applyFont="1" applyFill="1" applyBorder="1" applyAlignment="1">
      <alignment horizontal="center" vertical="center"/>
    </xf>
    <xf numFmtId="4" fontId="21" fillId="2" borderId="27" xfId="0" applyNumberFormat="1" applyFont="1" applyFill="1" applyBorder="1" applyAlignment="1">
      <alignment horizontal="center" vertical="center"/>
    </xf>
    <xf numFmtId="4" fontId="16" fillId="2" borderId="13" xfId="0" applyNumberFormat="1" applyFont="1" applyFill="1" applyBorder="1" applyAlignment="1">
      <alignment horizontal="center" vertical="center"/>
    </xf>
    <xf numFmtId="4" fontId="16" fillId="2" borderId="26" xfId="0" applyNumberFormat="1" applyFont="1" applyFill="1" applyBorder="1" applyAlignment="1">
      <alignment horizontal="center" vertical="center"/>
    </xf>
    <xf numFmtId="4" fontId="6" fillId="2" borderId="61" xfId="0" applyNumberFormat="1" applyFont="1" applyFill="1" applyBorder="1" applyAlignment="1" applyProtection="1">
      <alignment horizontal="center" vertical="center"/>
      <protection locked="0"/>
    </xf>
    <xf numFmtId="4" fontId="6" fillId="2" borderId="61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>
      <alignment horizontal="center" vertical="center"/>
    </xf>
    <xf numFmtId="166" fontId="0" fillId="2" borderId="11" xfId="0" applyNumberFormat="1" applyFill="1" applyBorder="1"/>
    <xf numFmtId="2" fontId="0" fillId="6" borderId="15" xfId="0" applyNumberFormat="1" applyFill="1" applyBorder="1"/>
    <xf numFmtId="0" fontId="0" fillId="6" borderId="1" xfId="0" applyFill="1" applyBorder="1" applyAlignment="1">
      <alignment horizontal="right"/>
    </xf>
    <xf numFmtId="2" fontId="0" fillId="2" borderId="1" xfId="0" applyNumberFormat="1" applyFill="1" applyBorder="1"/>
    <xf numFmtId="2" fontId="0" fillId="6" borderId="1" xfId="0" applyNumberFormat="1" applyFill="1" applyBorder="1" applyAlignment="1">
      <alignment horizontal="right"/>
    </xf>
    <xf numFmtId="2" fontId="0" fillId="6" borderId="5" xfId="0" applyNumberFormat="1" applyFill="1" applyBorder="1"/>
    <xf numFmtId="2" fontId="0" fillId="2" borderId="5" xfId="0" applyNumberFormat="1" applyFill="1" applyBorder="1"/>
    <xf numFmtId="0" fontId="5" fillId="5" borderId="17" xfId="0" applyFont="1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0" fontId="5" fillId="19" borderId="22" xfId="0" applyFont="1" applyFill="1" applyBorder="1" applyAlignment="1">
      <alignment vertical="center" wrapText="1"/>
    </xf>
    <xf numFmtId="0" fontId="3" fillId="5" borderId="1" xfId="0" applyFont="1" applyFill="1" applyBorder="1" applyAlignment="1" applyProtection="1">
      <alignment vertical="center" wrapText="1"/>
      <protection locked="0"/>
    </xf>
    <xf numFmtId="0" fontId="0" fillId="9" borderId="40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164" fontId="2" fillId="0" borderId="41" xfId="0" applyNumberFormat="1" applyFont="1" applyBorder="1" applyAlignment="1" applyProtection="1">
      <alignment horizontal="center" vertical="center"/>
      <protection locked="0"/>
    </xf>
    <xf numFmtId="164" fontId="2" fillId="0" borderId="18" xfId="0" applyNumberFormat="1" applyFont="1" applyBorder="1" applyAlignment="1" applyProtection="1">
      <alignment horizontal="center" vertical="center"/>
      <protection locked="0"/>
    </xf>
    <xf numFmtId="164" fontId="2" fillId="0" borderId="3" xfId="0" applyNumberFormat="1" applyFont="1" applyBorder="1" applyAlignment="1" applyProtection="1">
      <alignment horizontal="center" vertical="center"/>
      <protection locked="0"/>
    </xf>
    <xf numFmtId="164" fontId="2" fillId="0" borderId="2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3" borderId="1" xfId="0" applyFill="1" applyBorder="1" applyAlignment="1">
      <alignment vertical="center" wrapText="1"/>
    </xf>
    <xf numFmtId="0" fontId="5" fillId="9" borderId="1" xfId="0" applyFont="1" applyFill="1" applyBorder="1" applyAlignment="1">
      <alignment horizontal="right" vertical="center"/>
    </xf>
    <xf numFmtId="0" fontId="3" fillId="9" borderId="15" xfId="0" applyFont="1" applyFill="1" applyBorder="1" applyAlignment="1">
      <alignment horizontal="center" vertical="center"/>
    </xf>
    <xf numFmtId="164" fontId="8" fillId="9" borderId="19" xfId="0" applyNumberFormat="1" applyFont="1" applyFill="1" applyBorder="1" applyAlignment="1">
      <alignment horizontal="center" vertical="center"/>
    </xf>
    <xf numFmtId="4" fontId="0" fillId="9" borderId="1" xfId="0" applyNumberFormat="1" applyFill="1" applyBorder="1"/>
    <xf numFmtId="164" fontId="8" fillId="9" borderId="2" xfId="0" applyNumberFormat="1" applyFont="1" applyFill="1" applyBorder="1" applyAlignment="1">
      <alignment horizontal="center" vertical="center"/>
    </xf>
    <xf numFmtId="0" fontId="0" fillId="9" borderId="1" xfId="0" applyFill="1" applyBorder="1" applyAlignment="1">
      <alignment wrapText="1"/>
    </xf>
    <xf numFmtId="4" fontId="0" fillId="0" borderId="30" xfId="0" applyNumberFormat="1" applyBorder="1"/>
    <xf numFmtId="4" fontId="0" fillId="0" borderId="13" xfId="0" applyNumberFormat="1" applyBorder="1"/>
    <xf numFmtId="0" fontId="0" fillId="0" borderId="3" xfId="0" applyBorder="1"/>
    <xf numFmtId="4" fontId="0" fillId="9" borderId="4" xfId="0" applyNumberFormat="1" applyFill="1" applyBorder="1"/>
    <xf numFmtId="4" fontId="0" fillId="9" borderId="30" xfId="0" applyNumberFormat="1" applyFill="1" applyBorder="1"/>
    <xf numFmtId="4" fontId="0" fillId="9" borderId="13" xfId="0" applyNumberFormat="1" applyFill="1" applyBorder="1"/>
    <xf numFmtId="4" fontId="0" fillId="10" borderId="30" xfId="0" applyNumberFormat="1" applyFill="1" applyBorder="1"/>
    <xf numFmtId="4" fontId="0" fillId="10" borderId="13" xfId="0" applyNumberFormat="1" applyFill="1" applyBorder="1"/>
    <xf numFmtId="4" fontId="0" fillId="9" borderId="32" xfId="0" applyNumberFormat="1" applyFill="1" applyBorder="1"/>
    <xf numFmtId="4" fontId="0" fillId="9" borderId="33" xfId="0" applyNumberFormat="1" applyFill="1" applyBorder="1"/>
    <xf numFmtId="0" fontId="0" fillId="10" borderId="13" xfId="0" applyFill="1" applyBorder="1"/>
    <xf numFmtId="0" fontId="0" fillId="9" borderId="30" xfId="0" applyFill="1" applyBorder="1"/>
    <xf numFmtId="0" fontId="3" fillId="9" borderId="48" xfId="0" applyFont="1" applyFill="1" applyBorder="1" applyAlignment="1">
      <alignment vertical="center"/>
    </xf>
    <xf numFmtId="0" fontId="3" fillId="9" borderId="1" xfId="0" applyFont="1" applyFill="1" applyBorder="1" applyAlignment="1">
      <alignment wrapText="1"/>
    </xf>
    <xf numFmtId="4" fontId="0" fillId="0" borderId="4" xfId="0" applyNumberFormat="1" applyBorder="1"/>
    <xf numFmtId="2" fontId="0" fillId="0" borderId="4" xfId="0" applyNumberFormat="1" applyBorder="1"/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9" borderId="33" xfId="0" applyFill="1" applyBorder="1" applyAlignment="1">
      <alignment vertical="center"/>
    </xf>
    <xf numFmtId="0" fontId="0" fillId="0" borderId="48" xfId="0" applyBorder="1" applyAlignment="1">
      <alignment vertical="center"/>
    </xf>
    <xf numFmtId="0" fontId="0" fillId="0" borderId="54" xfId="0" applyBorder="1" applyAlignment="1">
      <alignment vertical="center"/>
    </xf>
    <xf numFmtId="4" fontId="0" fillId="0" borderId="12" xfId="0" applyNumberFormat="1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1" xfId="0" applyBorder="1" applyAlignment="1">
      <alignment vertical="center"/>
    </xf>
    <xf numFmtId="4" fontId="0" fillId="0" borderId="63" xfId="0" applyNumberFormat="1" applyBorder="1" applyAlignment="1">
      <alignment vertical="center"/>
    </xf>
    <xf numFmtId="0" fontId="0" fillId="0" borderId="63" xfId="0" applyBorder="1" applyAlignment="1">
      <alignment vertical="center"/>
    </xf>
    <xf numFmtId="4" fontId="0" fillId="0" borderId="32" xfId="0" applyNumberFormat="1" applyBorder="1" applyAlignment="1">
      <alignment vertical="center"/>
    </xf>
    <xf numFmtId="4" fontId="0" fillId="9" borderId="33" xfId="0" applyNumberFormat="1" applyFill="1" applyBorder="1" applyAlignment="1">
      <alignment vertical="center"/>
    </xf>
    <xf numFmtId="4" fontId="0" fillId="0" borderId="30" xfId="0" applyNumberFormat="1" applyBorder="1" applyAlignment="1">
      <alignment vertical="center"/>
    </xf>
    <xf numFmtId="3" fontId="0" fillId="0" borderId="13" xfId="0" applyNumberFormat="1" applyBorder="1" applyAlignment="1">
      <alignment vertical="center"/>
    </xf>
    <xf numFmtId="4" fontId="0" fillId="0" borderId="13" xfId="0" applyNumberFormat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1" xfId="0" applyNumberFormat="1" applyFill="1" applyBorder="1" applyAlignment="1">
      <alignment vertical="center"/>
    </xf>
    <xf numFmtId="4" fontId="0" fillId="9" borderId="30" xfId="0" applyNumberFormat="1" applyFill="1" applyBorder="1" applyAlignment="1">
      <alignment vertical="center"/>
    </xf>
    <xf numFmtId="4" fontId="0" fillId="9" borderId="13" xfId="0" applyNumberFormat="1" applyFill="1" applyBorder="1" applyAlignment="1">
      <alignment vertical="center"/>
    </xf>
    <xf numFmtId="4" fontId="0" fillId="9" borderId="4" xfId="0" applyNumberFormat="1" applyFill="1" applyBorder="1" applyAlignment="1">
      <alignment vertical="center"/>
    </xf>
    <xf numFmtId="4" fontId="0" fillId="9" borderId="1" xfId="0" applyNumberFormat="1" applyFill="1" applyBorder="1" applyAlignment="1">
      <alignment vertical="center"/>
    </xf>
    <xf numFmtId="4" fontId="0" fillId="10" borderId="30" xfId="0" applyNumberFormat="1" applyFill="1" applyBorder="1" applyAlignment="1">
      <alignment vertical="center"/>
    </xf>
    <xf numFmtId="0" fontId="0" fillId="5" borderId="17" xfId="0" applyFill="1" applyBorder="1"/>
    <xf numFmtId="0" fontId="0" fillId="5" borderId="64" xfId="0" applyFill="1" applyBorder="1"/>
    <xf numFmtId="0" fontId="0" fillId="5" borderId="25" xfId="0" applyFill="1" applyBorder="1"/>
    <xf numFmtId="0" fontId="0" fillId="5" borderId="47" xfId="0" applyFill="1" applyBorder="1"/>
    <xf numFmtId="0" fontId="0" fillId="5" borderId="62" xfId="0" applyFill="1" applyBorder="1"/>
    <xf numFmtId="0" fontId="0" fillId="5" borderId="51" xfId="0" applyFill="1" applyBorder="1"/>
    <xf numFmtId="0" fontId="0" fillId="5" borderId="5" xfId="0" applyFill="1" applyBorder="1"/>
    <xf numFmtId="0" fontId="0" fillId="5" borderId="48" xfId="0" applyFill="1" applyBorder="1"/>
    <xf numFmtId="0" fontId="0" fillId="5" borderId="8" xfId="0" applyFill="1" applyBorder="1"/>
    <xf numFmtId="0" fontId="0" fillId="3" borderId="30" xfId="0" applyFill="1" applyBorder="1" applyAlignment="1">
      <alignment horizontal="center" vertical="center" wrapText="1"/>
    </xf>
    <xf numFmtId="0" fontId="0" fillId="9" borderId="13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 wrapText="1"/>
    </xf>
    <xf numFmtId="0" fontId="0" fillId="9" borderId="13" xfId="0" applyFill="1" applyBorder="1" applyAlignment="1">
      <alignment vertical="center"/>
    </xf>
    <xf numFmtId="0" fontId="2" fillId="3" borderId="54" xfId="0" applyFont="1" applyFill="1" applyBorder="1" applyAlignment="1">
      <alignment horizontal="center" vertical="center" wrapText="1"/>
    </xf>
    <xf numFmtId="0" fontId="29" fillId="3" borderId="48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vertical="center"/>
    </xf>
    <xf numFmtId="2" fontId="1" fillId="2" borderId="48" xfId="0" applyNumberFormat="1" applyFont="1" applyFill="1" applyBorder="1" applyAlignment="1">
      <alignment horizontal="center" vertical="center"/>
    </xf>
    <xf numFmtId="4" fontId="13" fillId="2" borderId="40" xfId="0" applyNumberFormat="1" applyFont="1" applyFill="1" applyBorder="1" applyAlignment="1">
      <alignment horizontal="center" vertical="center"/>
    </xf>
    <xf numFmtId="0" fontId="26" fillId="10" borderId="15" xfId="0" applyFont="1" applyFill="1" applyBorder="1" applyAlignment="1" applyProtection="1">
      <alignment horizontal="center" vertical="center" wrapText="1"/>
      <protection locked="0"/>
    </xf>
    <xf numFmtId="0" fontId="0" fillId="8" borderId="3" xfId="0" applyFill="1" applyBorder="1" applyAlignment="1">
      <alignment vertical="center"/>
    </xf>
    <xf numFmtId="4" fontId="13" fillId="2" borderId="66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/>
    <xf numFmtId="166" fontId="0" fillId="2" borderId="1" xfId="0" applyNumberFormat="1" applyFill="1" applyBorder="1" applyAlignment="1">
      <alignment vertical="center"/>
    </xf>
    <xf numFmtId="0" fontId="3" fillId="5" borderId="48" xfId="0" applyFont="1" applyFill="1" applyBorder="1" applyAlignment="1">
      <alignment horizontal="center" vertical="center" wrapText="1"/>
    </xf>
    <xf numFmtId="4" fontId="8" fillId="2" borderId="5" xfId="0" applyNumberFormat="1" applyFont="1" applyFill="1" applyBorder="1" applyAlignment="1">
      <alignment horizontal="center" vertical="center"/>
    </xf>
    <xf numFmtId="4" fontId="27" fillId="2" borderId="5" xfId="0" applyNumberFormat="1" applyFont="1" applyFill="1" applyBorder="1" applyAlignment="1">
      <alignment horizontal="center" vertical="center"/>
    </xf>
    <xf numFmtId="0" fontId="0" fillId="9" borderId="21" xfId="0" applyFill="1" applyBorder="1"/>
    <xf numFmtId="0" fontId="0" fillId="9" borderId="67" xfId="0" applyFill="1" applyBorder="1"/>
    <xf numFmtId="4" fontId="28" fillId="2" borderId="15" xfId="0" applyNumberFormat="1" applyFont="1" applyFill="1" applyBorder="1" applyAlignment="1">
      <alignment horizontal="center"/>
    </xf>
    <xf numFmtId="0" fontId="0" fillId="11" borderId="11" xfId="0" applyFill="1" applyBorder="1" applyProtection="1">
      <protection locked="0"/>
    </xf>
    <xf numFmtId="4" fontId="27" fillId="2" borderId="15" xfId="0" applyNumberFormat="1" applyFont="1" applyFill="1" applyBorder="1" applyAlignment="1">
      <alignment horizontal="center" vertical="center"/>
    </xf>
    <xf numFmtId="4" fontId="15" fillId="2" borderId="15" xfId="0" applyNumberFormat="1" applyFont="1" applyFill="1" applyBorder="1" applyAlignment="1">
      <alignment horizontal="center" vertical="center"/>
    </xf>
    <xf numFmtId="0" fontId="0" fillId="11" borderId="16" xfId="0" applyFill="1" applyBorder="1" applyProtection="1">
      <protection locked="0"/>
    </xf>
    <xf numFmtId="0" fontId="0" fillId="11" borderId="40" xfId="0" applyFill="1" applyBorder="1" applyProtection="1">
      <protection locked="0"/>
    </xf>
    <xf numFmtId="2" fontId="28" fillId="2" borderId="21" xfId="0" applyNumberFormat="1" applyFont="1" applyFill="1" applyBorder="1" applyAlignment="1">
      <alignment horizontal="center" vertical="center"/>
    </xf>
    <xf numFmtId="4" fontId="27" fillId="2" borderId="15" xfId="0" applyNumberFormat="1" applyFont="1" applyFill="1" applyBorder="1" applyAlignment="1">
      <alignment horizontal="center" vertical="center" wrapText="1"/>
    </xf>
    <xf numFmtId="0" fontId="1" fillId="9" borderId="54" xfId="0" applyFont="1" applyFill="1" applyBorder="1" applyAlignment="1">
      <alignment horizontal="center" vertical="center"/>
    </xf>
    <xf numFmtId="0" fontId="1" fillId="11" borderId="66" xfId="0" applyFont="1" applyFill="1" applyBorder="1" applyAlignment="1" applyProtection="1">
      <alignment horizontal="center" vertical="center" wrapText="1"/>
      <protection locked="0"/>
    </xf>
    <xf numFmtId="166" fontId="1" fillId="4" borderId="54" xfId="0" applyNumberFormat="1" applyFont="1" applyFill="1" applyBorder="1" applyAlignment="1">
      <alignment horizontal="center" vertical="center"/>
    </xf>
    <xf numFmtId="0" fontId="1" fillId="9" borderId="50" xfId="0" applyFont="1" applyFill="1" applyBorder="1" applyAlignment="1">
      <alignment horizontal="center" vertical="center"/>
    </xf>
    <xf numFmtId="2" fontId="1" fillId="9" borderId="19" xfId="0" applyNumberFormat="1" applyFont="1" applyFill="1" applyBorder="1" applyAlignment="1">
      <alignment horizontal="center" vertical="center"/>
    </xf>
    <xf numFmtId="2" fontId="1" fillId="9" borderId="50" xfId="0" applyNumberFormat="1" applyFont="1" applyFill="1" applyBorder="1" applyAlignment="1">
      <alignment vertical="center"/>
    </xf>
    <xf numFmtId="0" fontId="1" fillId="9" borderId="19" xfId="0" applyFont="1" applyFill="1" applyBorder="1" applyAlignment="1">
      <alignment vertical="center"/>
    </xf>
    <xf numFmtId="0" fontId="1" fillId="9" borderId="50" xfId="0" applyFont="1" applyFill="1" applyBorder="1" applyAlignment="1">
      <alignment vertical="center"/>
    </xf>
    <xf numFmtId="4" fontId="28" fillId="2" borderId="11" xfId="0" applyNumberFormat="1" applyFont="1" applyFill="1" applyBorder="1" applyAlignment="1">
      <alignment horizontal="center" vertical="center"/>
    </xf>
    <xf numFmtId="4" fontId="28" fillId="2" borderId="13" xfId="0" applyNumberFormat="1" applyFont="1" applyFill="1" applyBorder="1" applyAlignment="1">
      <alignment horizontal="center" vertical="center"/>
    </xf>
    <xf numFmtId="4" fontId="27" fillId="2" borderId="41" xfId="0" applyNumberFormat="1" applyFont="1" applyFill="1" applyBorder="1" applyAlignment="1">
      <alignment horizontal="center" vertical="center"/>
    </xf>
    <xf numFmtId="4" fontId="27" fillId="2" borderId="3" xfId="0" applyNumberFormat="1" applyFont="1" applyFill="1" applyBorder="1" applyAlignment="1">
      <alignment horizontal="center" vertical="center"/>
    </xf>
    <xf numFmtId="4" fontId="13" fillId="2" borderId="19" xfId="0" applyNumberFormat="1" applyFont="1" applyFill="1" applyBorder="1" applyAlignment="1">
      <alignment horizontal="center" vertical="center"/>
    </xf>
    <xf numFmtId="4" fontId="13" fillId="2" borderId="54" xfId="0" applyNumberFormat="1" applyFont="1" applyFill="1" applyBorder="1" applyAlignment="1">
      <alignment horizontal="center" vertical="center"/>
    </xf>
    <xf numFmtId="4" fontId="6" fillId="13" borderId="2" xfId="0" applyNumberFormat="1" applyFont="1" applyFill="1" applyBorder="1" applyAlignment="1">
      <alignment horizontal="center" vertical="center"/>
    </xf>
    <xf numFmtId="4" fontId="6" fillId="13" borderId="16" xfId="0" applyNumberFormat="1" applyFont="1" applyFill="1" applyBorder="1" applyAlignment="1">
      <alignment horizontal="center" vertical="center"/>
    </xf>
    <xf numFmtId="164" fontId="8" fillId="0" borderId="54" xfId="0" applyNumberFormat="1" applyFont="1" applyBorder="1" applyAlignment="1" applyProtection="1">
      <alignment vertical="center" wrapText="1"/>
      <protection locked="0"/>
    </xf>
    <xf numFmtId="2" fontId="28" fillId="9" borderId="38" xfId="0" applyNumberFormat="1" applyFont="1" applyFill="1" applyBorder="1" applyAlignment="1">
      <alignment horizontal="center" vertical="center"/>
    </xf>
    <xf numFmtId="2" fontId="28" fillId="9" borderId="48" xfId="0" applyNumberFormat="1" applyFont="1" applyFill="1" applyBorder="1" applyAlignment="1">
      <alignment horizontal="center" vertical="center"/>
    </xf>
    <xf numFmtId="2" fontId="28" fillId="9" borderId="28" xfId="0" applyNumberFormat="1" applyFont="1" applyFill="1" applyBorder="1" applyAlignment="1">
      <alignment horizontal="center" vertical="center"/>
    </xf>
    <xf numFmtId="0" fontId="0" fillId="11" borderId="57" xfId="0" applyFill="1" applyBorder="1" applyProtection="1">
      <protection locked="0"/>
    </xf>
    <xf numFmtId="0" fontId="0" fillId="11" borderId="23" xfId="0" applyFill="1" applyBorder="1" applyProtection="1">
      <protection locked="0"/>
    </xf>
    <xf numFmtId="0" fontId="0" fillId="11" borderId="59" xfId="0" applyFill="1" applyBorder="1" applyProtection="1">
      <protection locked="0"/>
    </xf>
    <xf numFmtId="4" fontId="28" fillId="2" borderId="45" xfId="0" applyNumberFormat="1" applyFont="1" applyFill="1" applyBorder="1" applyAlignment="1">
      <alignment horizontal="center"/>
    </xf>
    <xf numFmtId="4" fontId="28" fillId="2" borderId="45" xfId="0" applyNumberFormat="1" applyFont="1" applyFill="1" applyBorder="1" applyAlignment="1">
      <alignment horizontal="center" vertical="center"/>
    </xf>
    <xf numFmtId="0" fontId="15" fillId="11" borderId="23" xfId="0" applyFont="1" applyFill="1" applyBorder="1" applyProtection="1">
      <protection locked="0"/>
    </xf>
    <xf numFmtId="4" fontId="15" fillId="2" borderId="45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right" vertical="center"/>
    </xf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/>
    <xf numFmtId="0" fontId="0" fillId="5" borderId="1" xfId="0" applyFill="1" applyBorder="1" applyAlignment="1">
      <alignment vertical="center" wrapText="1"/>
    </xf>
    <xf numFmtId="2" fontId="8" fillId="10" borderId="15" xfId="0" applyNumberFormat="1" applyFont="1" applyFill="1" applyBorder="1" applyAlignment="1" applyProtection="1">
      <alignment horizontal="center" vertical="center" wrapText="1"/>
      <protection locked="0"/>
    </xf>
    <xf numFmtId="4" fontId="13" fillId="11" borderId="10" xfId="0" applyNumberFormat="1" applyFont="1" applyFill="1" applyBorder="1" applyAlignment="1">
      <alignment horizontal="center"/>
    </xf>
    <xf numFmtId="4" fontId="6" fillId="11" borderId="1" xfId="0" applyNumberFormat="1" applyFont="1" applyFill="1" applyBorder="1" applyAlignment="1">
      <alignment horizontal="center" vertical="center" wrapText="1"/>
    </xf>
    <xf numFmtId="4" fontId="28" fillId="2" borderId="15" xfId="0" applyNumberFormat="1" applyFont="1" applyFill="1" applyBorder="1" applyAlignment="1">
      <alignment horizontal="center" vertical="center"/>
    </xf>
    <xf numFmtId="4" fontId="0" fillId="0" borderId="30" xfId="0" applyNumberFormat="1" applyBorder="1" applyAlignment="1">
      <alignment horizontal="center" vertical="center" wrapText="1"/>
    </xf>
    <xf numFmtId="165" fontId="13" fillId="11" borderId="42" xfId="0" applyNumberFormat="1" applyFont="1" applyFill="1" applyBorder="1" applyAlignment="1" applyProtection="1">
      <alignment horizontal="center" vertical="center"/>
      <protection locked="0"/>
    </xf>
    <xf numFmtId="4" fontId="35" fillId="11" borderId="34" xfId="0" applyNumberFormat="1" applyFont="1" applyFill="1" applyBorder="1" applyAlignment="1">
      <alignment horizontal="center" vertical="center"/>
    </xf>
    <xf numFmtId="4" fontId="35" fillId="11" borderId="4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7" fillId="3" borderId="5" xfId="0" applyFont="1" applyFill="1" applyBorder="1" applyAlignment="1">
      <alignment horizontal="center" vertical="center" wrapText="1"/>
    </xf>
    <xf numFmtId="4" fontId="13" fillId="11" borderId="10" xfId="0" applyNumberFormat="1" applyFont="1" applyFill="1" applyBorder="1" applyAlignment="1">
      <alignment horizontal="center" vertical="center"/>
    </xf>
    <xf numFmtId="4" fontId="13" fillId="11" borderId="48" xfId="0" applyNumberFormat="1" applyFont="1" applyFill="1" applyBorder="1" applyAlignment="1">
      <alignment horizontal="center" vertical="center"/>
    </xf>
    <xf numFmtId="4" fontId="13" fillId="11" borderId="1" xfId="0" applyNumberFormat="1" applyFont="1" applyFill="1" applyBorder="1" applyAlignment="1">
      <alignment horizontal="center"/>
    </xf>
    <xf numFmtId="4" fontId="5" fillId="18" borderId="8" xfId="0" applyNumberFormat="1" applyFont="1" applyFill="1" applyBorder="1" applyAlignment="1">
      <alignment horizontal="center" vertical="center"/>
    </xf>
    <xf numFmtId="4" fontId="38" fillId="18" borderId="8" xfId="0" applyNumberFormat="1" applyFont="1" applyFill="1" applyBorder="1" applyAlignment="1">
      <alignment horizontal="center" vertical="center"/>
    </xf>
    <xf numFmtId="0" fontId="3" fillId="10" borderId="24" xfId="0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Alignment="1" applyProtection="1">
      <alignment horizontal="center" vertical="center" wrapText="1"/>
      <protection locked="0"/>
    </xf>
    <xf numFmtId="0" fontId="3" fillId="10" borderId="10" xfId="0" applyFont="1" applyFill="1" applyBorder="1" applyAlignment="1" applyProtection="1">
      <alignment horizontal="center" vertical="center" wrapText="1"/>
      <protection locked="0"/>
    </xf>
    <xf numFmtId="166" fontId="25" fillId="2" borderId="10" xfId="0" applyNumberFormat="1" applyFont="1" applyFill="1" applyBorder="1" applyAlignment="1">
      <alignment horizontal="center" vertical="center"/>
    </xf>
    <xf numFmtId="166" fontId="23" fillId="21" borderId="10" xfId="0" applyNumberFormat="1" applyFont="1" applyFill="1" applyBorder="1" applyAlignment="1">
      <alignment horizontal="center" vertical="center"/>
    </xf>
    <xf numFmtId="166" fontId="25" fillId="2" borderId="11" xfId="0" applyNumberFormat="1" applyFont="1" applyFill="1" applyBorder="1" applyAlignment="1">
      <alignment horizontal="left" vertical="center"/>
    </xf>
    <xf numFmtId="0" fontId="5" fillId="3" borderId="63" xfId="0" applyFont="1" applyFill="1" applyBorder="1" applyAlignment="1">
      <alignment horizontal="center" vertical="center" wrapText="1"/>
    </xf>
    <xf numFmtId="0" fontId="1" fillId="9" borderId="17" xfId="0" applyFont="1" applyFill="1" applyBorder="1"/>
    <xf numFmtId="0" fontId="1" fillId="11" borderId="57" xfId="0" applyFont="1" applyFill="1" applyBorder="1" applyAlignment="1" applyProtection="1">
      <alignment horizontal="center" vertical="center"/>
      <protection locked="0"/>
    </xf>
    <xf numFmtId="0" fontId="1" fillId="11" borderId="23" xfId="0" applyFont="1" applyFill="1" applyBorder="1" applyAlignment="1" applyProtection="1">
      <alignment horizontal="center" vertical="center"/>
      <protection locked="0"/>
    </xf>
    <xf numFmtId="0" fontId="1" fillId="11" borderId="59" xfId="0" applyFont="1" applyFill="1" applyBorder="1" applyAlignment="1" applyProtection="1">
      <alignment horizontal="center" vertical="center"/>
      <protection locked="0"/>
    </xf>
    <xf numFmtId="0" fontId="0" fillId="5" borderId="14" xfId="0" applyFill="1" applyBorder="1" applyAlignment="1">
      <alignment vertical="center"/>
    </xf>
    <xf numFmtId="0" fontId="1" fillId="11" borderId="66" xfId="0" applyFont="1" applyFill="1" applyBorder="1" applyAlignment="1" applyProtection="1">
      <alignment horizontal="center" vertical="center"/>
      <protection locked="0"/>
    </xf>
    <xf numFmtId="2" fontId="1" fillId="11" borderId="57" xfId="0" applyNumberFormat="1" applyFont="1" applyFill="1" applyBorder="1" applyAlignment="1" applyProtection="1">
      <alignment vertical="center"/>
      <protection locked="0"/>
    </xf>
    <xf numFmtId="2" fontId="1" fillId="11" borderId="23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2" fontId="1" fillId="11" borderId="58" xfId="0" applyNumberFormat="1" applyFont="1" applyFill="1" applyBorder="1" applyAlignment="1" applyProtection="1">
      <alignment vertical="center"/>
      <protection locked="0"/>
    </xf>
    <xf numFmtId="0" fontId="1" fillId="11" borderId="57" xfId="0" applyFont="1" applyFill="1" applyBorder="1" applyAlignment="1" applyProtection="1">
      <alignment vertical="center"/>
      <protection locked="0"/>
    </xf>
    <xf numFmtId="0" fontId="1" fillId="11" borderId="23" xfId="0" applyFont="1" applyFill="1" applyBorder="1" applyAlignment="1" applyProtection="1">
      <alignment vertical="center"/>
      <protection locked="0"/>
    </xf>
    <xf numFmtId="0" fontId="1" fillId="11" borderId="59" xfId="0" applyFont="1" applyFill="1" applyBorder="1" applyAlignment="1" applyProtection="1">
      <alignment vertical="center"/>
      <protection locked="0"/>
    </xf>
    <xf numFmtId="0" fontId="5" fillId="5" borderId="70" xfId="0" applyFont="1" applyFill="1" applyBorder="1" applyAlignment="1">
      <alignment vertical="center" wrapText="1"/>
    </xf>
    <xf numFmtId="0" fontId="1" fillId="11" borderId="71" xfId="0" applyFont="1" applyFill="1" applyBorder="1" applyAlignment="1" applyProtection="1">
      <alignment vertical="center"/>
      <protection locked="0"/>
    </xf>
    <xf numFmtId="0" fontId="1" fillId="9" borderId="0" xfId="0" applyFont="1" applyFill="1"/>
    <xf numFmtId="0" fontId="2" fillId="9" borderId="66" xfId="0" applyFont="1" applyFill="1" applyBorder="1"/>
    <xf numFmtId="0" fontId="1" fillId="3" borderId="17" xfId="0" applyFont="1" applyFill="1" applyBorder="1"/>
    <xf numFmtId="0" fontId="1" fillId="3" borderId="0" xfId="0" applyFont="1" applyFill="1"/>
    <xf numFmtId="0" fontId="1" fillId="4" borderId="0" xfId="0" applyFont="1" applyFill="1"/>
    <xf numFmtId="0" fontId="1" fillId="4" borderId="66" xfId="0" applyFont="1" applyFill="1" applyBorder="1"/>
    <xf numFmtId="0" fontId="17" fillId="3" borderId="17" xfId="0" applyFont="1" applyFill="1" applyBorder="1" applyAlignment="1">
      <alignment vertical="center"/>
    </xf>
    <xf numFmtId="0" fontId="17" fillId="3" borderId="0" xfId="0" applyFont="1" applyFill="1" applyAlignment="1">
      <alignment vertical="center"/>
    </xf>
    <xf numFmtId="0" fontId="17" fillId="4" borderId="0" xfId="0" applyFont="1" applyFill="1" applyAlignment="1">
      <alignment horizontal="left" vertical="center"/>
    </xf>
    <xf numFmtId="0" fontId="18" fillId="4" borderId="0" xfId="0" applyFont="1" applyFill="1" applyAlignment="1">
      <alignment horizontal="left" vertical="center" wrapText="1"/>
    </xf>
    <xf numFmtId="0" fontId="18" fillId="4" borderId="66" xfId="0" applyFont="1" applyFill="1" applyBorder="1" applyAlignment="1">
      <alignment horizontal="left" vertical="center" wrapText="1"/>
    </xf>
    <xf numFmtId="0" fontId="17" fillId="10" borderId="17" xfId="0" applyFont="1" applyFill="1" applyBorder="1" applyAlignment="1">
      <alignment horizontal="left" vertical="center"/>
    </xf>
    <xf numFmtId="0" fontId="18" fillId="10" borderId="0" xfId="0" applyFont="1" applyFill="1" applyAlignment="1">
      <alignment horizontal="center" vertical="center" wrapText="1"/>
    </xf>
    <xf numFmtId="49" fontId="18" fillId="14" borderId="13" xfId="0" applyNumberFormat="1" applyFont="1" applyFill="1" applyBorder="1" applyAlignment="1">
      <alignment horizontal="center" vertical="center" wrapText="1"/>
    </xf>
    <xf numFmtId="0" fontId="5" fillId="11" borderId="13" xfId="0" applyFont="1" applyFill="1" applyBorder="1" applyAlignment="1" applyProtection="1">
      <alignment horizontal="center" vertical="center" wrapText="1"/>
      <protection locked="0"/>
    </xf>
    <xf numFmtId="0" fontId="5" fillId="11" borderId="13" xfId="0" applyFont="1" applyFill="1" applyBorder="1" applyAlignment="1" applyProtection="1">
      <alignment horizontal="center"/>
      <protection locked="0"/>
    </xf>
    <xf numFmtId="0" fontId="5" fillId="0" borderId="0" xfId="0" applyFont="1"/>
    <xf numFmtId="0" fontId="1" fillId="0" borderId="22" xfId="0" applyFont="1" applyBorder="1"/>
    <xf numFmtId="0" fontId="1" fillId="0" borderId="67" xfId="0" applyFont="1" applyBorder="1"/>
    <xf numFmtId="0" fontId="0" fillId="9" borderId="51" xfId="0" applyFill="1" applyBorder="1"/>
    <xf numFmtId="0" fontId="2" fillId="4" borderId="73" xfId="0" applyFont="1" applyFill="1" applyBorder="1" applyAlignment="1">
      <alignment horizontal="center" vertical="center" wrapText="1"/>
    </xf>
    <xf numFmtId="2" fontId="0" fillId="0" borderId="73" xfId="0" applyNumberFormat="1" applyBorder="1" applyAlignment="1" applyProtection="1">
      <alignment horizontal="center" vertical="center"/>
      <protection locked="0"/>
    </xf>
    <xf numFmtId="2" fontId="0" fillId="0" borderId="74" xfId="0" applyNumberFormat="1" applyBorder="1" applyAlignment="1" applyProtection="1">
      <alignment horizontal="center" vertical="center"/>
      <protection locked="0"/>
    </xf>
    <xf numFmtId="0" fontId="0" fillId="7" borderId="25" xfId="0" applyFill="1" applyBorder="1" applyAlignment="1">
      <alignment horizontal="center" wrapText="1"/>
    </xf>
    <xf numFmtId="0" fontId="0" fillId="7" borderId="47" xfId="0" applyFill="1" applyBorder="1"/>
    <xf numFmtId="1" fontId="0" fillId="7" borderId="47" xfId="0" applyNumberFormat="1" applyFill="1" applyBorder="1"/>
    <xf numFmtId="0" fontId="0" fillId="7" borderId="41" xfId="0" applyFill="1" applyBorder="1"/>
    <xf numFmtId="0" fontId="0" fillId="7" borderId="52" xfId="0" applyFill="1" applyBorder="1"/>
    <xf numFmtId="0" fontId="0" fillId="7" borderId="51" xfId="0" applyFill="1" applyBorder="1"/>
    <xf numFmtId="166" fontId="10" fillId="2" borderId="76" xfId="0" applyNumberFormat="1" applyFont="1" applyFill="1" applyBorder="1" applyAlignment="1">
      <alignment horizontal="center" vertical="center"/>
    </xf>
    <xf numFmtId="166" fontId="10" fillId="21" borderId="76" xfId="0" applyNumberFormat="1" applyFont="1" applyFill="1" applyBorder="1" applyAlignment="1">
      <alignment horizontal="center" vertical="center"/>
    </xf>
    <xf numFmtId="166" fontId="10" fillId="2" borderId="76" xfId="0" applyNumberFormat="1" applyFont="1" applyFill="1" applyBorder="1" applyAlignment="1">
      <alignment horizontal="left" vertical="center"/>
    </xf>
    <xf numFmtId="0" fontId="0" fillId="9" borderId="77" xfId="0" applyFill="1" applyBorder="1"/>
    <xf numFmtId="2" fontId="0" fillId="11" borderId="83" xfId="0" applyNumberFormat="1" applyFill="1" applyBorder="1" applyAlignment="1">
      <alignment horizontal="center" vertical="center"/>
    </xf>
    <xf numFmtId="2" fontId="0" fillId="11" borderId="84" xfId="0" applyNumberFormat="1" applyFill="1" applyBorder="1" applyAlignment="1">
      <alignment horizontal="center" vertical="center"/>
    </xf>
    <xf numFmtId="2" fontId="0" fillId="16" borderId="84" xfId="0" applyNumberFormat="1" applyFill="1" applyBorder="1" applyAlignment="1">
      <alignment horizontal="center" vertical="center"/>
    </xf>
    <xf numFmtId="0" fontId="0" fillId="5" borderId="80" xfId="0" applyFill="1" applyBorder="1" applyAlignment="1">
      <alignment vertical="center" wrapText="1"/>
    </xf>
    <xf numFmtId="0" fontId="0" fillId="14" borderId="97" xfId="0" applyFill="1" applyBorder="1" applyAlignment="1">
      <alignment horizontal="left"/>
    </xf>
    <xf numFmtId="0" fontId="0" fillId="14" borderId="98" xfId="0" applyFill="1" applyBorder="1" applyAlignment="1">
      <alignment horizontal="left"/>
    </xf>
    <xf numFmtId="0" fontId="0" fillId="16" borderId="78" xfId="0" applyFill="1" applyBorder="1"/>
    <xf numFmtId="0" fontId="0" fillId="14" borderId="92" xfId="0" applyFill="1" applyBorder="1"/>
    <xf numFmtId="0" fontId="0" fillId="16" borderId="80" xfId="0" applyFill="1" applyBorder="1"/>
    <xf numFmtId="0" fontId="0" fillId="9" borderId="0" xfId="0" applyFill="1"/>
    <xf numFmtId="0" fontId="0" fillId="0" borderId="86" xfId="0" applyBorder="1"/>
    <xf numFmtId="0" fontId="0" fillId="0" borderId="92" xfId="0" applyBorder="1"/>
    <xf numFmtId="0" fontId="0" fillId="0" borderId="93" xfId="0" applyBorder="1"/>
    <xf numFmtId="0" fontId="0" fillId="0" borderId="94" xfId="0" applyBorder="1"/>
    <xf numFmtId="0" fontId="0" fillId="0" borderId="95" xfId="0" applyBorder="1"/>
    <xf numFmtId="0" fontId="0" fillId="5" borderId="86" xfId="0" applyFill="1" applyBorder="1"/>
    <xf numFmtId="4" fontId="10" fillId="2" borderId="100" xfId="0" applyNumberFormat="1" applyFont="1" applyFill="1" applyBorder="1" applyAlignment="1">
      <alignment horizontal="center" vertical="center"/>
    </xf>
    <xf numFmtId="0" fontId="0" fillId="0" borderId="94" xfId="0" applyBorder="1" applyAlignment="1">
      <alignment vertical="center"/>
    </xf>
    <xf numFmtId="0" fontId="10" fillId="0" borderId="94" xfId="0" applyFont="1" applyBorder="1" applyAlignment="1">
      <alignment vertical="center"/>
    </xf>
    <xf numFmtId="0" fontId="0" fillId="7" borderId="2" xfId="0" applyFill="1" applyBorder="1"/>
    <xf numFmtId="0" fontId="0" fillId="7" borderId="54" xfId="0" applyFill="1" applyBorder="1"/>
    <xf numFmtId="0" fontId="0" fillId="7" borderId="44" xfId="0" applyFill="1" applyBorder="1" applyAlignment="1">
      <alignment horizontal="center" wrapText="1"/>
    </xf>
    <xf numFmtId="0" fontId="0" fillId="7" borderId="44" xfId="0" applyFill="1" applyBorder="1"/>
    <xf numFmtId="49" fontId="1" fillId="0" borderId="1" xfId="0" applyNumberFormat="1" applyFont="1" applyBorder="1" applyAlignment="1" applyProtection="1">
      <alignment vertical="center"/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49" fontId="1" fillId="10" borderId="3" xfId="0" applyNumberFormat="1" applyFont="1" applyFill="1" applyBorder="1" applyAlignment="1" applyProtection="1">
      <alignment horizontal="center" vertical="center"/>
      <protection locked="0"/>
    </xf>
    <xf numFmtId="49" fontId="1" fillId="10" borderId="2" xfId="0" applyNumberFormat="1" applyFont="1" applyFill="1" applyBorder="1" applyAlignment="1" applyProtection="1">
      <alignment horizontal="center" vertical="center"/>
      <protection locked="0"/>
    </xf>
    <xf numFmtId="49" fontId="1" fillId="9" borderId="50" xfId="0" applyNumberFormat="1" applyFont="1" applyFill="1" applyBorder="1" applyAlignment="1">
      <alignment horizontal="center" vertical="center"/>
    </xf>
    <xf numFmtId="49" fontId="1" fillId="0" borderId="24" xfId="0" applyNumberFormat="1" applyFont="1" applyBorder="1" applyAlignment="1" applyProtection="1">
      <alignment horizontal="center" vertical="center"/>
      <protection locked="0"/>
    </xf>
    <xf numFmtId="49" fontId="1" fillId="0" borderId="10" xfId="0" applyNumberFormat="1" applyFont="1" applyBorder="1" applyAlignment="1" applyProtection="1">
      <alignment vertical="center"/>
      <protection locked="0"/>
    </xf>
    <xf numFmtId="49" fontId="1" fillId="0" borderId="3" xfId="0" applyNumberFormat="1" applyFont="1" applyBorder="1" applyAlignment="1" applyProtection="1">
      <alignment vertical="center"/>
      <protection locked="0"/>
    </xf>
    <xf numFmtId="49" fontId="0" fillId="0" borderId="44" xfId="0" applyNumberFormat="1" applyBorder="1" applyProtection="1">
      <protection locked="0"/>
    </xf>
    <xf numFmtId="49" fontId="1" fillId="10" borderId="2" xfId="0" applyNumberFormat="1" applyFont="1" applyFill="1" applyBorder="1" applyAlignment="1" applyProtection="1">
      <alignment vertical="center"/>
      <protection locked="0"/>
    </xf>
    <xf numFmtId="49" fontId="1" fillId="9" borderId="50" xfId="0" applyNumberFormat="1" applyFont="1" applyFill="1" applyBorder="1" applyAlignment="1">
      <alignment vertical="center"/>
    </xf>
    <xf numFmtId="49" fontId="1" fillId="5" borderId="10" xfId="0" applyNumberFormat="1" applyFont="1" applyFill="1" applyBorder="1" applyAlignment="1">
      <alignment horizontal="center" vertical="center"/>
    </xf>
    <xf numFmtId="49" fontId="1" fillId="5" borderId="8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 applyProtection="1">
      <alignment horizontal="center" vertical="center"/>
      <protection locked="0"/>
    </xf>
    <xf numFmtId="49" fontId="1" fillId="5" borderId="1" xfId="0" applyNumberFormat="1" applyFont="1" applyFill="1" applyBorder="1" applyAlignment="1">
      <alignment horizontal="center" vertical="center"/>
    </xf>
    <xf numFmtId="49" fontId="1" fillId="10" borderId="1" xfId="0" applyNumberFormat="1" applyFont="1" applyFill="1" applyBorder="1" applyAlignment="1" applyProtection="1">
      <alignment vertical="center"/>
      <protection locked="0"/>
    </xf>
    <xf numFmtId="49" fontId="1" fillId="0" borderId="5" xfId="0" applyNumberFormat="1" applyFont="1" applyBorder="1" applyAlignment="1" applyProtection="1">
      <alignment vertical="center"/>
      <protection locked="0"/>
    </xf>
    <xf numFmtId="49" fontId="1" fillId="10" borderId="1" xfId="0" applyNumberFormat="1" applyFont="1" applyFill="1" applyBorder="1" applyAlignment="1">
      <alignment vertical="center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5" fillId="9" borderId="1" xfId="0" applyFont="1" applyFill="1" applyBorder="1" applyAlignment="1">
      <alignment horizontal="center" vertical="center"/>
    </xf>
    <xf numFmtId="166" fontId="1" fillId="0" borderId="18" xfId="0" applyNumberFormat="1" applyFont="1" applyBorder="1" applyAlignment="1" applyProtection="1">
      <alignment vertical="center"/>
      <protection locked="0"/>
    </xf>
    <xf numFmtId="166" fontId="1" fillId="10" borderId="3" xfId="0" applyNumberFormat="1" applyFont="1" applyFill="1" applyBorder="1" applyAlignment="1" applyProtection="1">
      <alignment vertical="center"/>
      <protection locked="0"/>
    </xf>
    <xf numFmtId="166" fontId="1" fillId="10" borderId="2" xfId="0" applyNumberFormat="1" applyFont="1" applyFill="1" applyBorder="1" applyAlignment="1" applyProtection="1">
      <alignment vertical="center"/>
      <protection locked="0"/>
    </xf>
    <xf numFmtId="166" fontId="1" fillId="10" borderId="54" xfId="0" applyNumberFormat="1" applyFont="1" applyFill="1" applyBorder="1" applyAlignment="1" applyProtection="1">
      <alignment vertical="center"/>
      <protection locked="0"/>
    </xf>
    <xf numFmtId="166" fontId="1" fillId="0" borderId="3" xfId="0" applyNumberFormat="1" applyFont="1" applyBorder="1" applyAlignment="1" applyProtection="1">
      <alignment vertical="center"/>
      <protection locked="0"/>
    </xf>
    <xf numFmtId="4" fontId="1" fillId="0" borderId="4" xfId="0" applyNumberFormat="1" applyFont="1" applyBorder="1" applyAlignment="1" applyProtection="1">
      <alignment vertical="center"/>
      <protection locked="0"/>
    </xf>
    <xf numFmtId="4" fontId="1" fillId="10" borderId="2" xfId="0" applyNumberFormat="1" applyFont="1" applyFill="1" applyBorder="1" applyAlignment="1" applyProtection="1">
      <alignment vertical="center"/>
      <protection locked="0"/>
    </xf>
    <xf numFmtId="166" fontId="1" fillId="10" borderId="10" xfId="0" applyNumberFormat="1" applyFont="1" applyFill="1" applyBorder="1" applyAlignment="1" applyProtection="1">
      <alignment vertical="center"/>
      <protection locked="0"/>
    </xf>
    <xf numFmtId="1" fontId="1" fillId="10" borderId="8" xfId="0" applyNumberFormat="1" applyFont="1" applyFill="1" applyBorder="1" applyAlignment="1" applyProtection="1">
      <alignment vertical="center"/>
      <protection locked="0"/>
    </xf>
    <xf numFmtId="1" fontId="1" fillId="10" borderId="1" xfId="0" applyNumberFormat="1" applyFont="1" applyFill="1" applyBorder="1" applyAlignment="1" applyProtection="1">
      <alignment vertical="center"/>
      <protection locked="0"/>
    </xf>
    <xf numFmtId="1" fontId="1" fillId="0" borderId="10" xfId="0" applyNumberFormat="1" applyFont="1" applyBorder="1" applyAlignment="1" applyProtection="1">
      <alignment vertical="center"/>
      <protection locked="0"/>
    </xf>
    <xf numFmtId="1" fontId="1" fillId="0" borderId="1" xfId="0" applyNumberFormat="1" applyFont="1" applyBorder="1" applyAlignment="1" applyProtection="1">
      <alignment vertical="center"/>
      <protection locked="0"/>
    </xf>
    <xf numFmtId="2" fontId="1" fillId="10" borderId="1" xfId="0" applyNumberFormat="1" applyFont="1" applyFill="1" applyBorder="1" applyAlignment="1" applyProtection="1">
      <alignment vertical="center"/>
      <protection locked="0"/>
    </xf>
    <xf numFmtId="2" fontId="1" fillId="0" borderId="1" xfId="0" applyNumberFormat="1" applyFont="1" applyBorder="1" applyAlignment="1" applyProtection="1">
      <alignment vertical="center"/>
      <protection locked="0"/>
    </xf>
    <xf numFmtId="1" fontId="1" fillId="0" borderId="39" xfId="0" applyNumberFormat="1" applyFont="1" applyBorder="1" applyAlignment="1" applyProtection="1">
      <alignment vertical="center"/>
      <protection locked="0"/>
    </xf>
    <xf numFmtId="1" fontId="1" fillId="10" borderId="2" xfId="0" applyNumberFormat="1" applyFont="1" applyFill="1" applyBorder="1" applyAlignment="1" applyProtection="1">
      <alignment vertical="center"/>
      <protection locked="0"/>
    </xf>
    <xf numFmtId="166" fontId="1" fillId="0" borderId="1" xfId="0" applyNumberFormat="1" applyFont="1" applyBorder="1" applyAlignment="1" applyProtection="1">
      <alignment vertical="center"/>
      <protection locked="0"/>
    </xf>
    <xf numFmtId="4" fontId="13" fillId="11" borderId="60" xfId="0" applyNumberFormat="1" applyFont="1" applyFill="1" applyBorder="1" applyAlignment="1" applyProtection="1">
      <alignment horizontal="center" vertical="center"/>
      <protection locked="0"/>
    </xf>
    <xf numFmtId="4" fontId="13" fillId="2" borderId="35" xfId="0" applyNumberFormat="1" applyFont="1" applyFill="1" applyBorder="1" applyAlignment="1">
      <alignment horizontal="center" vertical="center"/>
    </xf>
    <xf numFmtId="4" fontId="24" fillId="11" borderId="46" xfId="0" applyNumberFormat="1" applyFont="1" applyFill="1" applyBorder="1" applyAlignment="1" applyProtection="1">
      <alignment horizontal="center"/>
      <protection locked="0"/>
    </xf>
    <xf numFmtId="4" fontId="24" fillId="11" borderId="4" xfId="0" applyNumberFormat="1" applyFont="1" applyFill="1" applyBorder="1" applyAlignment="1" applyProtection="1">
      <alignment horizontal="center" vertical="center" wrapText="1"/>
      <protection locked="0"/>
    </xf>
    <xf numFmtId="4" fontId="24" fillId="11" borderId="10" xfId="0" applyNumberFormat="1" applyFont="1" applyFill="1" applyBorder="1" applyAlignment="1" applyProtection="1">
      <alignment horizontal="center" vertical="center"/>
      <protection locked="0"/>
    </xf>
    <xf numFmtId="4" fontId="24" fillId="11" borderId="48" xfId="0" applyNumberFormat="1" applyFont="1" applyFill="1" applyBorder="1" applyAlignment="1" applyProtection="1">
      <alignment horizontal="center" vertical="center"/>
      <protection locked="0"/>
    </xf>
    <xf numFmtId="4" fontId="24" fillId="11" borderId="10" xfId="0" applyNumberFormat="1" applyFont="1" applyFill="1" applyBorder="1" applyAlignment="1" applyProtection="1">
      <alignment horizontal="center"/>
      <protection locked="0"/>
    </xf>
    <xf numFmtId="4" fontId="24" fillId="11" borderId="1" xfId="0" applyNumberFormat="1" applyFont="1" applyFill="1" applyBorder="1" applyAlignment="1" applyProtection="1">
      <alignment horizontal="center"/>
      <protection locked="0"/>
    </xf>
    <xf numFmtId="4" fontId="24" fillId="11" borderId="4" xfId="0" applyNumberFormat="1" applyFont="1" applyFill="1" applyBorder="1" applyAlignment="1" applyProtection="1">
      <alignment horizontal="center"/>
      <protection locked="0"/>
    </xf>
    <xf numFmtId="4" fontId="15" fillId="2" borderId="68" xfId="0" applyNumberFormat="1" applyFont="1" applyFill="1" applyBorder="1" applyAlignment="1" applyProtection="1">
      <alignment horizontal="center" vertical="center"/>
      <protection locked="0"/>
    </xf>
    <xf numFmtId="0" fontId="1" fillId="9" borderId="39" xfId="0" applyFont="1" applyFill="1" applyBorder="1" applyAlignment="1" applyProtection="1">
      <alignment vertical="center"/>
      <protection locked="0"/>
    </xf>
    <xf numFmtId="0" fontId="3" fillId="5" borderId="105" xfId="0" applyFont="1" applyFill="1" applyBorder="1" applyAlignment="1">
      <alignment vertical="center" wrapText="1"/>
    </xf>
    <xf numFmtId="0" fontId="1" fillId="9" borderId="101" xfId="0" applyFont="1" applyFill="1" applyBorder="1" applyAlignment="1">
      <alignment vertical="center"/>
    </xf>
    <xf numFmtId="0" fontId="1" fillId="9" borderId="103" xfId="0" applyFont="1" applyFill="1" applyBorder="1" applyAlignment="1">
      <alignment vertical="center"/>
    </xf>
    <xf numFmtId="0" fontId="6" fillId="9" borderId="103" xfId="0" applyFont="1" applyFill="1" applyBorder="1" applyAlignment="1">
      <alignment vertical="center" wrapText="1"/>
    </xf>
    <xf numFmtId="0" fontId="6" fillId="9" borderId="103" xfId="0" applyFont="1" applyFill="1" applyBorder="1" applyAlignment="1">
      <alignment horizontal="center" vertical="center" wrapText="1"/>
    </xf>
    <xf numFmtId="49" fontId="6" fillId="9" borderId="103" xfId="0" applyNumberFormat="1" applyFont="1" applyFill="1" applyBorder="1" applyAlignment="1">
      <alignment horizontal="center" vertical="center" wrapText="1"/>
    </xf>
    <xf numFmtId="164" fontId="8" fillId="2" borderId="106" xfId="0" applyNumberFormat="1" applyFont="1" applyFill="1" applyBorder="1" applyAlignment="1">
      <alignment horizontal="center" vertical="center"/>
    </xf>
    <xf numFmtId="4" fontId="6" fillId="2" borderId="107" xfId="0" applyNumberFormat="1" applyFont="1" applyFill="1" applyBorder="1" applyAlignment="1">
      <alignment horizontal="center" vertical="center" wrapText="1"/>
    </xf>
    <xf numFmtId="4" fontId="16" fillId="2" borderId="107" xfId="0" applyNumberFormat="1" applyFont="1" applyFill="1" applyBorder="1" applyAlignment="1">
      <alignment horizontal="center" vertical="center" wrapText="1"/>
    </xf>
    <xf numFmtId="0" fontId="1" fillId="11" borderId="107" xfId="0" applyFont="1" applyFill="1" applyBorder="1" applyAlignment="1" applyProtection="1">
      <alignment vertical="center"/>
      <protection locked="0"/>
    </xf>
    <xf numFmtId="0" fontId="1" fillId="7" borderId="64" xfId="0" applyFont="1" applyFill="1" applyBorder="1"/>
    <xf numFmtId="0" fontId="1" fillId="7" borderId="7" xfId="0" applyFont="1" applyFill="1" applyBorder="1"/>
    <xf numFmtId="0" fontId="1" fillId="7" borderId="58" xfId="0" applyFont="1" applyFill="1" applyBorder="1"/>
    <xf numFmtId="0" fontId="5" fillId="0" borderId="67" xfId="0" applyFont="1" applyBorder="1" applyProtection="1">
      <protection locked="0"/>
    </xf>
    <xf numFmtId="0" fontId="0" fillId="0" borderId="72" xfId="0" applyBorder="1"/>
    <xf numFmtId="0" fontId="2" fillId="4" borderId="104" xfId="0" applyFont="1" applyFill="1" applyBorder="1" applyAlignment="1">
      <alignment horizontal="center" vertical="center" wrapText="1"/>
    </xf>
    <xf numFmtId="0" fontId="0" fillId="19" borderId="4" xfId="0" applyFill="1" applyBorder="1" applyAlignment="1">
      <alignment vertical="center"/>
    </xf>
    <xf numFmtId="166" fontId="0" fillId="0" borderId="108" xfId="0" applyNumberFormat="1" applyBorder="1" applyAlignment="1" applyProtection="1">
      <alignment horizontal="center" vertical="center"/>
      <protection locked="0"/>
    </xf>
    <xf numFmtId="0" fontId="2" fillId="4" borderId="108" xfId="0" applyFont="1" applyFill="1" applyBorder="1" applyAlignment="1">
      <alignment horizontal="center" vertical="center" wrapText="1"/>
    </xf>
    <xf numFmtId="0" fontId="0" fillId="0" borderId="44" xfId="0" applyBorder="1" applyAlignment="1">
      <alignment vertical="center"/>
    </xf>
    <xf numFmtId="0" fontId="0" fillId="10" borderId="4" xfId="0" applyFill="1" applyBorder="1"/>
    <xf numFmtId="0" fontId="4" fillId="21" borderId="8" xfId="0" applyFont="1" applyFill="1" applyBorder="1" applyAlignment="1">
      <alignment horizontal="center" vertical="center" wrapText="1"/>
    </xf>
    <xf numFmtId="0" fontId="42" fillId="13" borderId="51" xfId="0" applyFont="1" applyFill="1" applyBorder="1" applyAlignment="1">
      <alignment horizontal="center" vertical="center"/>
    </xf>
    <xf numFmtId="0" fontId="7" fillId="7" borderId="2" xfId="0" applyFont="1" applyFill="1" applyBorder="1" applyAlignment="1">
      <alignment horizontal="center" vertical="center" wrapText="1"/>
    </xf>
    <xf numFmtId="0" fontId="43" fillId="7" borderId="16" xfId="0" applyFont="1" applyFill="1" applyBorder="1" applyAlignment="1">
      <alignment horizontal="center" vertical="center" wrapText="1"/>
    </xf>
    <xf numFmtId="0" fontId="7" fillId="7" borderId="8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vertical="center"/>
    </xf>
    <xf numFmtId="0" fontId="0" fillId="2" borderId="7" xfId="0" applyFill="1" applyBorder="1"/>
    <xf numFmtId="0" fontId="0" fillId="2" borderId="25" xfId="0" applyFill="1" applyBorder="1"/>
    <xf numFmtId="0" fontId="0" fillId="2" borderId="0" xfId="0" applyFill="1"/>
    <xf numFmtId="0" fontId="0" fillId="2" borderId="47" xfId="0" applyFill="1" applyBorder="1"/>
    <xf numFmtId="1" fontId="0" fillId="2" borderId="0" xfId="0" applyNumberFormat="1" applyFill="1"/>
    <xf numFmtId="0" fontId="0" fillId="2" borderId="52" xfId="0" applyFill="1" applyBorder="1"/>
    <xf numFmtId="0" fontId="0" fillId="2" borderId="51" xfId="0" applyFill="1" applyBorder="1"/>
    <xf numFmtId="49" fontId="0" fillId="19" borderId="4" xfId="0" applyNumberFormat="1" applyFill="1" applyBorder="1" applyAlignment="1" applyProtection="1">
      <alignment horizontal="center" vertical="center"/>
      <protection locked="0"/>
    </xf>
    <xf numFmtId="166" fontId="5" fillId="2" borderId="44" xfId="0" applyNumberFormat="1" applyFont="1" applyFill="1" applyBorder="1" applyAlignment="1">
      <alignment vertical="center"/>
    </xf>
    <xf numFmtId="0" fontId="1" fillId="12" borderId="6" xfId="0" applyFont="1" applyFill="1" applyBorder="1" applyAlignment="1">
      <alignment horizontal="center" vertical="center" wrapText="1"/>
    </xf>
    <xf numFmtId="166" fontId="44" fillId="21" borderId="15" xfId="0" applyNumberFormat="1" applyFont="1" applyFill="1" applyBorder="1" applyAlignment="1">
      <alignment horizontal="center" vertical="center" wrapText="1"/>
    </xf>
    <xf numFmtId="0" fontId="5" fillId="0" borderId="76" xfId="0" applyFont="1" applyBorder="1" applyAlignment="1" applyProtection="1">
      <alignment horizontal="center" vertical="center"/>
      <protection locked="0"/>
    </xf>
    <xf numFmtId="168" fontId="10" fillId="2" borderId="100" xfId="0" applyNumberFormat="1" applyFont="1" applyFill="1" applyBorder="1" applyAlignment="1">
      <alignment horizontal="center" vertical="center"/>
    </xf>
    <xf numFmtId="4" fontId="32" fillId="2" borderId="5" xfId="0" applyNumberFormat="1" applyFont="1" applyFill="1" applyBorder="1" applyAlignment="1">
      <alignment horizontal="center" vertical="center"/>
    </xf>
    <xf numFmtId="0" fontId="0" fillId="14" borderId="109" xfId="0" applyFill="1" applyBorder="1"/>
    <xf numFmtId="0" fontId="0" fillId="9" borderId="3" xfId="0" applyFill="1" applyBorder="1" applyAlignment="1">
      <alignment horizontal="right"/>
    </xf>
    <xf numFmtId="0" fontId="0" fillId="14" borderId="79" xfId="0" applyFill="1" applyBorder="1"/>
    <xf numFmtId="0" fontId="8" fillId="0" borderId="1" xfId="0" applyFont="1" applyBorder="1" applyAlignment="1" applyProtection="1">
      <alignment horizontal="center" vertical="center" wrapText="1"/>
      <protection locked="0"/>
    </xf>
    <xf numFmtId="0" fontId="0" fillId="9" borderId="10" xfId="0" applyFill="1" applyBorder="1" applyAlignment="1">
      <alignment vertical="center"/>
    </xf>
    <xf numFmtId="166" fontId="0" fillId="9" borderId="10" xfId="0" applyNumberFormat="1" applyFill="1" applyBorder="1" applyAlignment="1">
      <alignment vertical="center"/>
    </xf>
    <xf numFmtId="0" fontId="0" fillId="9" borderId="1" xfId="0" applyFill="1" applyBorder="1" applyAlignment="1">
      <alignment vertical="center" wrapText="1"/>
    </xf>
    <xf numFmtId="1" fontId="0" fillId="9" borderId="1" xfId="0" applyNumberFormat="1" applyFill="1" applyBorder="1" applyAlignment="1">
      <alignment vertical="center"/>
    </xf>
    <xf numFmtId="1" fontId="0" fillId="9" borderId="1" xfId="0" applyNumberFormat="1" applyFill="1" applyBorder="1"/>
    <xf numFmtId="166" fontId="1" fillId="4" borderId="76" xfId="0" applyNumberFormat="1" applyFont="1" applyFill="1" applyBorder="1" applyAlignment="1">
      <alignment horizontal="center" vertical="center"/>
    </xf>
    <xf numFmtId="0" fontId="0" fillId="6" borderId="20" xfId="0" applyFill="1" applyBorder="1"/>
    <xf numFmtId="0" fontId="0" fillId="6" borderId="21" xfId="0" applyFill="1" applyBorder="1"/>
    <xf numFmtId="0" fontId="0" fillId="6" borderId="110" xfId="0" applyFill="1" applyBorder="1"/>
    <xf numFmtId="0" fontId="0" fillId="6" borderId="17" xfId="0" applyFill="1" applyBorder="1"/>
    <xf numFmtId="0" fontId="0" fillId="6" borderId="0" xfId="0" applyFill="1"/>
    <xf numFmtId="0" fontId="0" fillId="6" borderId="66" xfId="0" applyFill="1" applyBorder="1"/>
    <xf numFmtId="0" fontId="0" fillId="6" borderId="22" xfId="0" applyFill="1" applyBorder="1"/>
    <xf numFmtId="0" fontId="2" fillId="6" borderId="67" xfId="0" applyFont="1" applyFill="1" applyBorder="1" applyAlignment="1">
      <alignment vertical="top"/>
    </xf>
    <xf numFmtId="0" fontId="0" fillId="6" borderId="67" xfId="0" applyFill="1" applyBorder="1"/>
    <xf numFmtId="0" fontId="0" fillId="6" borderId="72" xfId="0" applyFill="1" applyBorder="1"/>
    <xf numFmtId="0" fontId="0" fillId="5" borderId="21" xfId="0" applyFill="1" applyBorder="1"/>
    <xf numFmtId="0" fontId="0" fillId="5" borderId="110" xfId="0" applyFill="1" applyBorder="1"/>
    <xf numFmtId="0" fontId="0" fillId="5" borderId="66" xfId="0" applyFill="1" applyBorder="1"/>
    <xf numFmtId="0" fontId="0" fillId="5" borderId="67" xfId="0" applyFill="1" applyBorder="1"/>
    <xf numFmtId="0" fontId="0" fillId="5" borderId="72" xfId="0" applyFill="1" applyBorder="1"/>
    <xf numFmtId="0" fontId="0" fillId="5" borderId="20" xfId="0" applyFill="1" applyBorder="1"/>
    <xf numFmtId="0" fontId="0" fillId="5" borderId="22" xfId="0" applyFill="1" applyBorder="1"/>
    <xf numFmtId="0" fontId="2" fillId="5" borderId="67" xfId="0" applyFont="1" applyFill="1" applyBorder="1" applyAlignment="1">
      <alignment vertical="top"/>
    </xf>
    <xf numFmtId="0" fontId="41" fillId="2" borderId="1" xfId="0" applyFont="1" applyFill="1" applyBorder="1" applyAlignment="1">
      <alignment horizontal="center" vertical="center"/>
    </xf>
    <xf numFmtId="0" fontId="0" fillId="0" borderId="7" xfId="0" applyBorder="1" applyProtection="1">
      <protection locked="0"/>
    </xf>
    <xf numFmtId="0" fontId="0" fillId="0" borderId="25" xfId="0" applyBorder="1" applyProtection="1">
      <protection locked="0"/>
    </xf>
    <xf numFmtId="0" fontId="2" fillId="4" borderId="41" xfId="0" applyFont="1" applyFill="1" applyBorder="1" applyAlignment="1">
      <alignment horizontal="left" vertical="center"/>
    </xf>
    <xf numFmtId="0" fontId="2" fillId="4" borderId="52" xfId="0" applyFont="1" applyFill="1" applyBorder="1" applyAlignment="1">
      <alignment horizontal="left" vertical="center"/>
    </xf>
    <xf numFmtId="0" fontId="0" fillId="0" borderId="41" xfId="0" applyBorder="1" applyAlignment="1" applyProtection="1">
      <alignment vertical="center"/>
      <protection locked="0"/>
    </xf>
    <xf numFmtId="0" fontId="0" fillId="0" borderId="51" xfId="0" applyBorder="1" applyAlignment="1" applyProtection="1">
      <alignment vertical="center"/>
      <protection locked="0"/>
    </xf>
    <xf numFmtId="0" fontId="0" fillId="9" borderId="3" xfId="0" applyFill="1" applyBorder="1" applyAlignment="1">
      <alignment vertical="center"/>
    </xf>
    <xf numFmtId="0" fontId="0" fillId="9" borderId="4" xfId="0" applyFill="1" applyBorder="1"/>
    <xf numFmtId="0" fontId="0" fillId="5" borderId="53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0" fontId="11" fillId="7" borderId="86" xfId="0" applyFont="1" applyFill="1" applyBorder="1" applyAlignment="1">
      <alignment horizontal="center" vertical="center" wrapText="1"/>
    </xf>
    <xf numFmtId="0" fontId="11" fillId="7" borderId="0" xfId="0" applyFont="1" applyFill="1" applyAlignment="1">
      <alignment horizontal="center" vertical="center" wrapText="1"/>
    </xf>
    <xf numFmtId="0" fontId="0" fillId="7" borderId="0" xfId="0" applyFill="1" applyAlignment="1">
      <alignment wrapText="1"/>
    </xf>
    <xf numFmtId="0" fontId="0" fillId="7" borderId="0" xfId="0" applyFill="1"/>
    <xf numFmtId="0" fontId="5" fillId="7" borderId="44" xfId="0" applyFont="1" applyFill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5" fillId="5" borderId="85" xfId="0" applyFont="1" applyFill="1" applyBorder="1" applyAlignment="1">
      <alignment vertical="center" wrapText="1"/>
    </xf>
    <xf numFmtId="0" fontId="5" fillId="5" borderId="86" xfId="0" applyFont="1" applyFill="1" applyBorder="1" applyAlignment="1">
      <alignment vertical="center" wrapText="1"/>
    </xf>
    <xf numFmtId="0" fontId="5" fillId="5" borderId="87" xfId="0" applyFont="1" applyFill="1" applyBorder="1" applyAlignment="1">
      <alignment vertical="center" wrapText="1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0" fillId="0" borderId="46" xfId="0" applyBorder="1" applyAlignment="1" applyProtection="1">
      <alignment horizontal="left" vertical="center" wrapText="1"/>
      <protection locked="0"/>
    </xf>
    <xf numFmtId="49" fontId="1" fillId="10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4" xfId="0" applyNumberFormat="1" applyBorder="1" applyAlignment="1" applyProtection="1">
      <alignment horizontal="left" vertical="center" wrapText="1"/>
      <protection locked="0"/>
    </xf>
    <xf numFmtId="49" fontId="0" fillId="10" borderId="4" xfId="0" applyNumberFormat="1" applyFill="1" applyBorder="1" applyAlignment="1" applyProtection="1">
      <alignment horizontal="left" vertical="center" wrapText="1"/>
      <protection locked="0"/>
    </xf>
    <xf numFmtId="49" fontId="1" fillId="9" borderId="50" xfId="0" applyNumberFormat="1" applyFont="1" applyFill="1" applyBorder="1" applyAlignment="1">
      <alignment horizontal="left" vertical="center" wrapText="1"/>
    </xf>
    <xf numFmtId="49" fontId="0" fillId="9" borderId="45" xfId="0" applyNumberFormat="1" applyFill="1" applyBorder="1" applyAlignment="1">
      <alignment horizontal="left" vertical="center" wrapText="1"/>
    </xf>
    <xf numFmtId="49" fontId="1" fillId="9" borderId="45" xfId="0" applyNumberFormat="1" applyFont="1" applyFill="1" applyBorder="1" applyAlignment="1">
      <alignment horizontal="left" vertical="center" wrapText="1"/>
    </xf>
    <xf numFmtId="49" fontId="1" fillId="0" borderId="3" xfId="0" applyNumberFormat="1" applyFont="1" applyBorder="1" applyAlignment="1" applyProtection="1">
      <alignment horizontal="left" wrapText="1"/>
      <protection locked="0"/>
    </xf>
    <xf numFmtId="49" fontId="1" fillId="0" borderId="4" xfId="0" applyNumberFormat="1" applyFont="1" applyBorder="1" applyAlignment="1" applyProtection="1">
      <alignment horizontal="left" wrapText="1"/>
      <protection locked="0"/>
    </xf>
    <xf numFmtId="49" fontId="1" fillId="0" borderId="3" xfId="0" applyNumberFormat="1" applyFont="1" applyBorder="1" applyAlignment="1" applyProtection="1">
      <alignment horizontal="left" vertical="center" wrapText="1"/>
      <protection locked="0"/>
    </xf>
    <xf numFmtId="49" fontId="1" fillId="0" borderId="4" xfId="0" applyNumberFormat="1" applyFont="1" applyBorder="1" applyAlignment="1" applyProtection="1">
      <alignment horizontal="left" vertical="center" wrapText="1"/>
      <protection locked="0"/>
    </xf>
    <xf numFmtId="49" fontId="1" fillId="10" borderId="18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46" xfId="0" applyNumberFormat="1" applyFont="1" applyBorder="1" applyAlignment="1" applyProtection="1">
      <alignment horizontal="left" vertical="center" wrapText="1"/>
      <protection locked="0"/>
    </xf>
    <xf numFmtId="49" fontId="1" fillId="0" borderId="44" xfId="0" applyNumberFormat="1" applyFont="1" applyBorder="1" applyAlignment="1" applyProtection="1">
      <alignment horizontal="left" vertical="center" wrapText="1"/>
      <protection locked="0"/>
    </xf>
    <xf numFmtId="49" fontId="1" fillId="0" borderId="18" xfId="0" applyNumberFormat="1" applyFont="1" applyBorder="1" applyAlignment="1" applyProtection="1">
      <alignment horizontal="left" vertical="center" wrapText="1"/>
      <protection locked="0"/>
    </xf>
    <xf numFmtId="0" fontId="1" fillId="9" borderId="26" xfId="0" applyFont="1" applyFill="1" applyBorder="1" applyAlignment="1">
      <alignment vertical="center"/>
    </xf>
    <xf numFmtId="0" fontId="0" fillId="9" borderId="40" xfId="0" applyFill="1" applyBorder="1" applyAlignment="1">
      <alignment vertical="center"/>
    </xf>
    <xf numFmtId="0" fontId="0" fillId="9" borderId="27" xfId="0" applyFill="1" applyBorder="1" applyAlignment="1">
      <alignment vertical="center"/>
    </xf>
    <xf numFmtId="49" fontId="1" fillId="0" borderId="41" xfId="0" applyNumberFormat="1" applyFont="1" applyBorder="1" applyAlignment="1" applyProtection="1">
      <alignment horizontal="left" vertical="center" wrapText="1"/>
      <protection locked="0"/>
    </xf>
    <xf numFmtId="49" fontId="1" fillId="0" borderId="51" xfId="0" applyNumberFormat="1" applyFont="1" applyBorder="1" applyAlignment="1" applyProtection="1">
      <alignment horizontal="left" vertical="center" wrapText="1"/>
      <protection locked="0"/>
    </xf>
    <xf numFmtId="0" fontId="10" fillId="21" borderId="76" xfId="0" applyFont="1" applyFill="1" applyBorder="1" applyAlignment="1">
      <alignment horizontal="right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11" fillId="6" borderId="75" xfId="0" applyFont="1" applyFill="1" applyBorder="1" applyAlignment="1">
      <alignment horizontal="center" vertical="center" wrapText="1"/>
    </xf>
    <xf numFmtId="0" fontId="11" fillId="6" borderId="76" xfId="0" applyFont="1" applyFill="1" applyBorder="1" applyAlignment="1">
      <alignment horizontal="center" vertical="center" wrapText="1"/>
    </xf>
    <xf numFmtId="0" fontId="0" fillId="6" borderId="76" xfId="0" applyFill="1" applyBorder="1" applyAlignment="1">
      <alignment wrapText="1"/>
    </xf>
    <xf numFmtId="0" fontId="0" fillId="6" borderId="76" xfId="0" applyFill="1" applyBorder="1"/>
    <xf numFmtId="49" fontId="1" fillId="0" borderId="53" xfId="0" applyNumberFormat="1" applyFont="1" applyBorder="1" applyAlignment="1" applyProtection="1">
      <alignment horizontal="left" wrapText="1"/>
      <protection locked="0"/>
    </xf>
    <xf numFmtId="49" fontId="0" fillId="0" borderId="46" xfId="0" applyNumberFormat="1" applyBorder="1" applyAlignment="1" applyProtection="1">
      <alignment horizontal="left" wrapText="1"/>
      <protection locked="0"/>
    </xf>
    <xf numFmtId="49" fontId="1" fillId="0" borderId="56" xfId="0" applyNumberFormat="1" applyFont="1" applyBorder="1" applyAlignment="1" applyProtection="1">
      <alignment horizontal="left" vertical="center" wrapText="1"/>
      <protection locked="0"/>
    </xf>
    <xf numFmtId="49" fontId="0" fillId="0" borderId="55" xfId="0" applyNumberFormat="1" applyBorder="1" applyAlignment="1" applyProtection="1">
      <alignment horizontal="left" vertical="center" wrapText="1"/>
      <protection locked="0"/>
    </xf>
    <xf numFmtId="0" fontId="5" fillId="4" borderId="78" xfId="0" applyFont="1" applyFill="1" applyBorder="1" applyAlignment="1">
      <alignment vertical="center"/>
    </xf>
    <xf numFmtId="0" fontId="0" fillId="0" borderId="80" xfId="0" applyBorder="1" applyAlignment="1">
      <alignment vertical="center"/>
    </xf>
    <xf numFmtId="0" fontId="5" fillId="5" borderId="82" xfId="0" applyFont="1" applyFill="1" applyBorder="1" applyAlignment="1">
      <alignment vertical="center" wrapText="1"/>
    </xf>
    <xf numFmtId="0" fontId="5" fillId="5" borderId="78" xfId="0" applyFont="1" applyFill="1" applyBorder="1" applyAlignment="1">
      <alignment vertical="center" wrapText="1"/>
    </xf>
    <xf numFmtId="0" fontId="5" fillId="5" borderId="88" xfId="0" applyFont="1" applyFill="1" applyBorder="1" applyAlignment="1">
      <alignment vertical="center" wrapText="1"/>
    </xf>
    <xf numFmtId="0" fontId="5" fillId="5" borderId="89" xfId="0" applyFont="1" applyFill="1" applyBorder="1" applyAlignment="1">
      <alignment vertical="center" wrapText="1"/>
    </xf>
    <xf numFmtId="0" fontId="5" fillId="5" borderId="90" xfId="0" applyFont="1" applyFill="1" applyBorder="1" applyAlignment="1">
      <alignment vertical="center" wrapText="1"/>
    </xf>
    <xf numFmtId="0" fontId="0" fillId="0" borderId="91" xfId="0" applyBorder="1" applyAlignment="1">
      <alignment vertical="center" wrapText="1"/>
    </xf>
    <xf numFmtId="0" fontId="0" fillId="5" borderId="82" xfId="0" applyFill="1" applyBorder="1" applyAlignment="1">
      <alignment vertical="center" wrapText="1"/>
    </xf>
    <xf numFmtId="0" fontId="0" fillId="5" borderId="78" xfId="0" applyFill="1" applyBorder="1" applyAlignment="1">
      <alignment vertical="center" wrapText="1"/>
    </xf>
    <xf numFmtId="0" fontId="0" fillId="5" borderId="104" xfId="0" applyFill="1" applyBorder="1" applyAlignment="1">
      <alignment vertical="center" wrapText="1"/>
    </xf>
    <xf numFmtId="0" fontId="6" fillId="9" borderId="26" xfId="0" applyFont="1" applyFill="1" applyBorder="1" applyAlignment="1">
      <alignment horizontal="center" vertical="center"/>
    </xf>
    <xf numFmtId="0" fontId="0" fillId="9" borderId="40" xfId="0" applyFill="1" applyBorder="1" applyAlignment="1">
      <alignment horizontal="center" vertical="center"/>
    </xf>
    <xf numFmtId="0" fontId="0" fillId="9" borderId="27" xfId="0" applyFill="1" applyBorder="1" applyAlignment="1">
      <alignment horizontal="center" vertical="center"/>
    </xf>
    <xf numFmtId="49" fontId="1" fillId="9" borderId="103" xfId="0" applyNumberFormat="1" applyFont="1" applyFill="1" applyBorder="1" applyAlignment="1">
      <alignment horizontal="left" vertical="center" wrapText="1"/>
    </xf>
    <xf numFmtId="49" fontId="1" fillId="0" borderId="102" xfId="0" applyNumberFormat="1" applyFont="1" applyBorder="1" applyAlignment="1">
      <alignment horizontal="left" vertical="center" wrapText="1"/>
    </xf>
    <xf numFmtId="0" fontId="11" fillId="6" borderId="69" xfId="0" applyFont="1" applyFill="1" applyBorder="1" applyAlignment="1">
      <alignment horizontal="center" vertical="center" wrapText="1"/>
    </xf>
    <xf numFmtId="0" fontId="11" fillId="6" borderId="53" xfId="0" applyFont="1" applyFill="1" applyBorder="1" applyAlignment="1">
      <alignment horizontal="center" vertical="center" wrapText="1"/>
    </xf>
    <xf numFmtId="0" fontId="11" fillId="6" borderId="46" xfId="0" applyFont="1" applyFill="1" applyBorder="1" applyAlignment="1">
      <alignment horizontal="center" vertical="center" wrapText="1"/>
    </xf>
    <xf numFmtId="0" fontId="5" fillId="21" borderId="18" xfId="0" applyFont="1" applyFill="1" applyBorder="1" applyAlignment="1">
      <alignment horizontal="center" vertical="center" wrapText="1"/>
    </xf>
    <xf numFmtId="0" fontId="0" fillId="21" borderId="53" xfId="0" applyFill="1" applyBorder="1" applyAlignment="1">
      <alignment horizontal="center" vertical="center" wrapText="1"/>
    </xf>
    <xf numFmtId="0" fontId="5" fillId="4" borderId="9" xfId="0" applyFont="1" applyFill="1" applyBorder="1" applyAlignment="1">
      <alignment vertical="center"/>
    </xf>
    <xf numFmtId="0" fontId="5" fillId="4" borderId="12" xfId="0" applyFont="1" applyFill="1" applyBorder="1" applyAlignment="1">
      <alignment vertical="center"/>
    </xf>
    <xf numFmtId="0" fontId="0" fillId="0" borderId="14" xfId="0" applyBorder="1" applyAlignment="1">
      <alignment vertical="center"/>
    </xf>
    <xf numFmtId="0" fontId="19" fillId="0" borderId="3" xfId="0" applyFont="1" applyBorder="1" applyAlignment="1" applyProtection="1">
      <alignment horizontal="left"/>
      <protection locked="0"/>
    </xf>
    <xf numFmtId="0" fontId="41" fillId="0" borderId="4" xfId="0" applyFont="1" applyBorder="1" applyAlignment="1" applyProtection="1">
      <alignment horizontal="left"/>
      <protection locked="0"/>
    </xf>
    <xf numFmtId="0" fontId="0" fillId="0" borderId="40" xfId="0" applyBorder="1" applyAlignment="1">
      <alignment vertical="center"/>
    </xf>
    <xf numFmtId="0" fontId="5" fillId="5" borderId="9" xfId="0" applyFont="1" applyFill="1" applyBorder="1" applyAlignment="1">
      <alignment vertical="center" wrapText="1"/>
    </xf>
    <xf numFmtId="0" fontId="5" fillId="5" borderId="12" xfId="0" applyFont="1" applyFill="1" applyBorder="1" applyAlignment="1">
      <alignment vertical="center" wrapText="1"/>
    </xf>
    <xf numFmtId="49" fontId="26" fillId="10" borderId="1" xfId="0" applyNumberFormat="1" applyFont="1" applyFill="1" applyBorder="1" applyAlignment="1" applyProtection="1">
      <alignment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49" fontId="40" fillId="0" borderId="65" xfId="0" applyNumberFormat="1" applyFont="1" applyBorder="1" applyAlignment="1" applyProtection="1">
      <alignment horizontal="left" vertical="center" wrapText="1"/>
      <protection locked="0"/>
    </xf>
    <xf numFmtId="49" fontId="40" fillId="0" borderId="4" xfId="0" applyNumberFormat="1" applyFont="1" applyBorder="1" applyAlignment="1" applyProtection="1">
      <alignment horizontal="left" vertical="center" wrapText="1"/>
      <protection locked="0"/>
    </xf>
    <xf numFmtId="0" fontId="5" fillId="5" borderId="20" xfId="0" applyFont="1" applyFill="1" applyBorder="1" applyAlignment="1">
      <alignment vertical="center" wrapText="1"/>
    </xf>
    <xf numFmtId="0" fontId="5" fillId="5" borderId="17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49" fontId="40" fillId="0" borderId="62" xfId="0" applyNumberFormat="1" applyFont="1" applyBorder="1" applyAlignment="1" applyProtection="1">
      <alignment horizontal="left" vertical="center" wrapText="1"/>
      <protection locked="0"/>
    </xf>
    <xf numFmtId="49" fontId="40" fillId="0" borderId="52" xfId="0" applyNumberFormat="1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Protection="1">
      <protection locked="0"/>
    </xf>
    <xf numFmtId="0" fontId="5" fillId="0" borderId="8" xfId="0" applyFont="1" applyBorder="1" applyProtection="1">
      <protection locked="0"/>
    </xf>
    <xf numFmtId="49" fontId="26" fillId="10" borderId="1" xfId="0" applyNumberFormat="1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18" fillId="3" borderId="3" xfId="0" applyFont="1" applyFill="1" applyBorder="1" applyAlignment="1">
      <alignment horizontal="center" vertical="center" wrapText="1"/>
    </xf>
    <xf numFmtId="0" fontId="0" fillId="3" borderId="44" xfId="0" applyFill="1" applyBorder="1" applyAlignment="1">
      <alignment vertical="center" wrapText="1"/>
    </xf>
    <xf numFmtId="0" fontId="0" fillId="3" borderId="4" xfId="0" applyFill="1" applyBorder="1" applyAlignment="1">
      <alignment vertical="center" wrapText="1"/>
    </xf>
    <xf numFmtId="0" fontId="1" fillId="0" borderId="44" xfId="0" applyFont="1" applyBorder="1" applyProtection="1">
      <protection locked="0"/>
    </xf>
    <xf numFmtId="0" fontId="0" fillId="0" borderId="4" xfId="0" applyBorder="1" applyProtection="1">
      <protection locked="0"/>
    </xf>
    <xf numFmtId="0" fontId="7" fillId="9" borderId="3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" fillId="9" borderId="38" xfId="0" applyFont="1" applyFill="1" applyBorder="1" applyAlignment="1">
      <alignment vertical="center"/>
    </xf>
    <xf numFmtId="0" fontId="0" fillId="9" borderId="8" xfId="0" applyFill="1" applyBorder="1" applyAlignment="1">
      <alignment vertical="center"/>
    </xf>
    <xf numFmtId="0" fontId="6" fillId="9" borderId="38" xfId="0" applyFont="1" applyFill="1" applyBorder="1" applyAlignment="1">
      <alignment horizontal="center" vertical="center"/>
    </xf>
    <xf numFmtId="0" fontId="0" fillId="9" borderId="8" xfId="0" applyFill="1" applyBorder="1" applyAlignment="1">
      <alignment horizontal="center" vertical="center"/>
    </xf>
    <xf numFmtId="49" fontId="0" fillId="5" borderId="88" xfId="0" applyNumberFormat="1" applyFill="1" applyBorder="1" applyAlignment="1">
      <alignment vertical="center" wrapText="1"/>
    </xf>
    <xf numFmtId="49" fontId="0" fillId="5" borderId="78" xfId="0" applyNumberFormat="1" applyFill="1" applyBorder="1" applyAlignment="1">
      <alignment vertical="center" wrapText="1"/>
    </xf>
    <xf numFmtId="0" fontId="5" fillId="6" borderId="96" xfId="0" applyFont="1" applyFill="1" applyBorder="1" applyAlignment="1">
      <alignment horizontal="center" vertical="center"/>
    </xf>
    <xf numFmtId="0" fontId="0" fillId="6" borderId="97" xfId="0" applyFill="1" applyBorder="1" applyAlignment="1">
      <alignment horizontal="center" vertical="center"/>
    </xf>
    <xf numFmtId="0" fontId="5" fillId="0" borderId="3" xfId="0" applyFont="1" applyBorder="1" applyAlignment="1" applyProtection="1">
      <alignment vertical="center"/>
      <protection locked="0"/>
    </xf>
    <xf numFmtId="0" fontId="5" fillId="0" borderId="44" xfId="0" applyFont="1" applyBorder="1" applyAlignment="1" applyProtection="1">
      <alignment vertical="center"/>
      <protection locked="0"/>
    </xf>
    <xf numFmtId="0" fontId="5" fillId="0" borderId="4" xfId="0" applyFont="1" applyBorder="1" applyAlignment="1" applyProtection="1">
      <alignment vertical="center"/>
      <protection locked="0"/>
    </xf>
    <xf numFmtId="0" fontId="36" fillId="11" borderId="41" xfId="0" applyFont="1" applyFill="1" applyBorder="1" applyAlignment="1">
      <alignment horizontal="center" vertical="center"/>
    </xf>
    <xf numFmtId="0" fontId="36" fillId="11" borderId="52" xfId="0" applyFont="1" applyFill="1" applyBorder="1" applyAlignment="1">
      <alignment horizontal="center" vertical="center"/>
    </xf>
    <xf numFmtId="0" fontId="36" fillId="11" borderId="51" xfId="0" applyFont="1" applyFill="1" applyBorder="1" applyAlignment="1">
      <alignment horizontal="center" vertical="center"/>
    </xf>
    <xf numFmtId="0" fontId="5" fillId="4" borderId="82" xfId="0" applyFont="1" applyFill="1" applyBorder="1" applyAlignment="1">
      <alignment vertical="center"/>
    </xf>
    <xf numFmtId="0" fontId="0" fillId="0" borderId="78" xfId="0" applyBorder="1" applyAlignment="1">
      <alignment vertical="center"/>
    </xf>
    <xf numFmtId="0" fontId="5" fillId="5" borderId="80" xfId="0" applyFont="1" applyFill="1" applyBorder="1" applyAlignment="1">
      <alignment vertical="center" wrapText="1"/>
    </xf>
    <xf numFmtId="0" fontId="0" fillId="0" borderId="80" xfId="0" applyBorder="1" applyAlignment="1">
      <alignment vertical="center" wrapText="1"/>
    </xf>
    <xf numFmtId="0" fontId="0" fillId="3" borderId="1" xfId="0" applyFill="1" applyBorder="1" applyAlignment="1">
      <alignment wrapText="1"/>
    </xf>
    <xf numFmtId="0" fontId="0" fillId="3" borderId="99" xfId="0" applyFill="1" applyBorder="1" applyAlignment="1">
      <alignment wrapText="1"/>
    </xf>
    <xf numFmtId="0" fontId="0" fillId="3" borderId="41" xfId="0" applyFill="1" applyBorder="1" applyAlignment="1">
      <alignment vertical="center"/>
    </xf>
    <xf numFmtId="0" fontId="0" fillId="0" borderId="79" xfId="0" applyBorder="1"/>
    <xf numFmtId="0" fontId="28" fillId="3" borderId="25" xfId="0" applyFont="1" applyFill="1" applyBorder="1" applyAlignment="1">
      <alignment horizontal="center" vertical="top" wrapText="1"/>
    </xf>
    <xf numFmtId="0" fontId="28" fillId="3" borderId="47" xfId="0" applyFont="1" applyFill="1" applyBorder="1" applyAlignment="1">
      <alignment horizontal="center" vertical="top" wrapText="1"/>
    </xf>
    <xf numFmtId="0" fontId="28" fillId="3" borderId="49" xfId="0" applyFont="1" applyFill="1" applyBorder="1" applyAlignment="1">
      <alignment horizontal="center" vertical="top" wrapText="1"/>
    </xf>
    <xf numFmtId="4" fontId="27" fillId="9" borderId="38" xfId="0" applyNumberFormat="1" applyFont="1" applyFill="1" applyBorder="1" applyAlignment="1">
      <alignment horizontal="center" vertical="center"/>
    </xf>
    <xf numFmtId="0" fontId="0" fillId="9" borderId="48" xfId="0" applyFill="1" applyBorder="1" applyAlignment="1">
      <alignment vertical="center"/>
    </xf>
    <xf numFmtId="0" fontId="11" fillId="4" borderId="65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vertical="center"/>
    </xf>
    <xf numFmtId="0" fontId="5" fillId="20" borderId="1" xfId="0" applyFont="1" applyFill="1" applyBorder="1" applyAlignment="1">
      <alignment horizontal="right" vertical="center"/>
    </xf>
    <xf numFmtId="0" fontId="0" fillId="20" borderId="1" xfId="0" applyFill="1" applyBorder="1" applyAlignment="1">
      <alignment horizontal="right"/>
    </xf>
    <xf numFmtId="0" fontId="0" fillId="20" borderId="3" xfId="0" applyFill="1" applyBorder="1" applyAlignment="1">
      <alignment horizontal="right"/>
    </xf>
    <xf numFmtId="0" fontId="2" fillId="0" borderId="45" xfId="0" applyFont="1" applyBorder="1" applyAlignment="1">
      <alignment horizontal="center" vertical="center" wrapText="1"/>
    </xf>
    <xf numFmtId="0" fontId="11" fillId="2" borderId="65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2" borderId="65" xfId="0" applyFont="1" applyFill="1" applyBorder="1" applyAlignment="1">
      <alignment horizontal="center" vertical="center"/>
    </xf>
    <xf numFmtId="0" fontId="11" fillId="22" borderId="23" xfId="0" applyFont="1" applyFill="1" applyBorder="1" applyAlignment="1">
      <alignment horizontal="center" vertical="center"/>
    </xf>
    <xf numFmtId="0" fontId="11" fillId="6" borderId="65" xfId="0" applyFont="1" applyFill="1" applyBorder="1" applyAlignment="1">
      <alignment horizontal="center" vertical="center"/>
    </xf>
    <xf numFmtId="0" fontId="11" fillId="6" borderId="23" xfId="0" applyFont="1" applyFill="1" applyBorder="1" applyAlignment="1">
      <alignment horizontal="center" vertical="center"/>
    </xf>
    <xf numFmtId="0" fontId="11" fillId="15" borderId="3" xfId="0" applyFont="1" applyFill="1" applyBorder="1" applyAlignment="1">
      <alignment horizontal="center" vertical="center" wrapText="1"/>
    </xf>
    <xf numFmtId="0" fontId="11" fillId="15" borderId="44" xfId="0" applyFont="1" applyFill="1" applyBorder="1" applyAlignment="1">
      <alignment horizontal="center" vertical="center" wrapText="1"/>
    </xf>
    <xf numFmtId="0" fontId="0" fillId="15" borderId="44" xfId="0" applyFill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4" xfId="0" applyBorder="1"/>
    <xf numFmtId="0" fontId="1" fillId="10" borderId="3" xfId="0" applyFont="1" applyFill="1" applyBorder="1" applyAlignment="1" applyProtection="1">
      <alignment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9" borderId="19" xfId="0" applyFont="1" applyFill="1" applyBorder="1" applyAlignment="1">
      <alignment vertical="center" wrapText="1"/>
    </xf>
    <xf numFmtId="0" fontId="1" fillId="9" borderId="45" xfId="0" applyFont="1" applyFill="1" applyBorder="1" applyAlignment="1">
      <alignment vertical="center" wrapText="1"/>
    </xf>
    <xf numFmtId="0" fontId="4" fillId="9" borderId="25" xfId="0" applyFont="1" applyFill="1" applyBorder="1"/>
    <xf numFmtId="0" fontId="0" fillId="9" borderId="49" xfId="0" applyFill="1" applyBorder="1"/>
    <xf numFmtId="0" fontId="10" fillId="13" borderId="3" xfId="0" applyFont="1" applyFill="1" applyBorder="1" applyAlignment="1">
      <alignment horizontal="center" vertical="center"/>
    </xf>
    <xf numFmtId="0" fontId="10" fillId="13" borderId="4" xfId="0" applyFont="1" applyFill="1" applyBorder="1" applyAlignment="1">
      <alignment horizontal="center" vertical="center"/>
    </xf>
    <xf numFmtId="0" fontId="1" fillId="0" borderId="3" xfId="0" applyFont="1" applyBorder="1" applyAlignment="1" applyProtection="1">
      <alignment vertical="center" wrapText="1"/>
      <protection locked="0"/>
    </xf>
    <xf numFmtId="0" fontId="5" fillId="5" borderId="29" xfId="0" applyFont="1" applyFill="1" applyBorder="1" applyAlignment="1">
      <alignment vertical="center" wrapText="1"/>
    </xf>
    <xf numFmtId="0" fontId="5" fillId="5" borderId="30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1" fillId="0" borderId="18" xfId="0" applyFont="1" applyBorder="1" applyAlignment="1" applyProtection="1">
      <alignment vertical="center" wrapText="1"/>
      <protection locked="0"/>
    </xf>
    <xf numFmtId="0" fontId="1" fillId="0" borderId="46" xfId="0" applyFont="1" applyBorder="1" applyAlignment="1" applyProtection="1">
      <alignment vertical="center" wrapText="1"/>
      <protection locked="0"/>
    </xf>
    <xf numFmtId="0" fontId="0" fillId="0" borderId="4" xfId="0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0" fillId="9" borderId="25" xfId="0" applyFill="1" applyBorder="1" applyAlignment="1">
      <alignment vertical="center" wrapText="1"/>
    </xf>
    <xf numFmtId="0" fontId="0" fillId="8" borderId="1" xfId="0" applyFill="1" applyBorder="1" applyAlignment="1">
      <alignment vertical="center" wrapText="1"/>
    </xf>
    <xf numFmtId="0" fontId="0" fillId="9" borderId="44" xfId="0" applyFill="1" applyBorder="1" applyAlignment="1">
      <alignment vertical="center"/>
    </xf>
    <xf numFmtId="0" fontId="0" fillId="9" borderId="4" xfId="0" applyFill="1" applyBorder="1" applyAlignment="1">
      <alignment vertical="center"/>
    </xf>
    <xf numFmtId="0" fontId="0" fillId="3" borderId="25" xfId="0" applyFill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0" fillId="3" borderId="5" xfId="0" applyFill="1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11" fillId="5" borderId="52" xfId="0" applyFont="1" applyFill="1" applyBorder="1" applyAlignment="1">
      <alignment horizontal="center" vertical="center"/>
    </xf>
    <xf numFmtId="0" fontId="0" fillId="6" borderId="30" xfId="0" applyFill="1" applyBorder="1" applyAlignment="1">
      <alignment vertical="center" wrapText="1"/>
    </xf>
    <xf numFmtId="0" fontId="0" fillId="6" borderId="30" xfId="0" applyFill="1" applyBorder="1" applyAlignment="1">
      <alignment wrapText="1"/>
    </xf>
    <xf numFmtId="0" fontId="0" fillId="7" borderId="41" xfId="0" applyFill="1" applyBorder="1" applyAlignment="1">
      <alignment horizontal="center" vertical="center"/>
    </xf>
    <xf numFmtId="0" fontId="0" fillId="0" borderId="51" xfId="0" applyBorder="1"/>
    <xf numFmtId="0" fontId="0" fillId="7" borderId="52" xfId="0" applyFill="1" applyBorder="1" applyAlignment="1">
      <alignment horizontal="center" vertical="center"/>
    </xf>
    <xf numFmtId="0" fontId="0" fillId="7" borderId="51" xfId="0" applyFill="1" applyBorder="1" applyAlignment="1">
      <alignment vertical="center"/>
    </xf>
    <xf numFmtId="0" fontId="0" fillId="8" borderId="3" xfId="0" applyFill="1" applyBorder="1" applyAlignment="1">
      <alignment wrapText="1"/>
    </xf>
    <xf numFmtId="0" fontId="0" fillId="0" borderId="4" xfId="0" applyBorder="1"/>
    <xf numFmtId="0" fontId="0" fillId="8" borderId="1" xfId="0" applyFill="1" applyBorder="1" applyAlignment="1">
      <alignment wrapText="1"/>
    </xf>
    <xf numFmtId="0" fontId="0" fillId="0" borderId="1" xfId="0" applyBorder="1"/>
    <xf numFmtId="0" fontId="0" fillId="5" borderId="1" xfId="0" applyFill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934F88-7288-41A1-9B40-A37F08454802}">
  <sheetPr>
    <tabColor rgb="FFFF0000"/>
  </sheetPr>
  <dimension ref="A1:V33"/>
  <sheetViews>
    <sheetView showGridLines="0" tabSelected="1" topLeftCell="A7" zoomScale="90" zoomScaleNormal="90" workbookViewId="0">
      <selection activeCell="B20" sqref="B20:D20"/>
    </sheetView>
  </sheetViews>
  <sheetFormatPr defaultRowHeight="14.5" x14ac:dyDescent="0.35"/>
  <cols>
    <col min="1" max="1" width="3.26953125" customWidth="1"/>
    <col min="2" max="2" width="22.54296875" customWidth="1"/>
    <col min="3" max="3" width="11.81640625" customWidth="1"/>
    <col min="4" max="4" width="14.453125" customWidth="1"/>
    <col min="5" max="5" width="12.81640625" customWidth="1"/>
    <col min="6" max="6" width="17.90625" customWidth="1"/>
    <col min="7" max="7" width="13.1796875" customWidth="1"/>
    <col min="8" max="8" width="4.26953125" customWidth="1"/>
    <col min="9" max="9" width="3" customWidth="1"/>
    <col min="10" max="10" width="4.7265625" hidden="1" customWidth="1"/>
    <col min="11" max="11" width="11.08984375" hidden="1" customWidth="1"/>
    <col min="12" max="12" width="14.453125" hidden="1" customWidth="1"/>
    <col min="13" max="13" width="22" hidden="1" customWidth="1"/>
    <col min="14" max="20" width="4.7265625" hidden="1" customWidth="1"/>
    <col min="21" max="21" width="2.7265625" hidden="1" customWidth="1"/>
    <col min="22" max="22" width="22.54296875" hidden="1" customWidth="1"/>
    <col min="23" max="23" width="8.6328125" customWidth="1"/>
  </cols>
  <sheetData>
    <row r="1" spans="1:21" ht="22" customHeight="1" thickBot="1" x14ac:dyDescent="0.4">
      <c r="A1" s="628" t="s">
        <v>221</v>
      </c>
      <c r="B1" s="629"/>
      <c r="C1" s="629"/>
      <c r="D1" s="630"/>
      <c r="E1" s="630"/>
      <c r="F1" s="630"/>
      <c r="G1" s="631"/>
      <c r="H1" s="631"/>
      <c r="I1" s="631"/>
    </row>
    <row r="2" spans="1:21" ht="21" customHeight="1" thickTop="1" x14ac:dyDescent="0.35">
      <c r="A2" s="599"/>
      <c r="B2" s="627" t="s">
        <v>218</v>
      </c>
      <c r="C2" s="627"/>
      <c r="D2" s="627"/>
      <c r="E2" s="627"/>
      <c r="F2" s="627"/>
      <c r="G2" s="627"/>
      <c r="H2" s="600"/>
      <c r="I2" s="601"/>
      <c r="J2" s="575"/>
      <c r="K2" s="575"/>
      <c r="L2" s="575" t="s">
        <v>0</v>
      </c>
      <c r="M2" s="575"/>
      <c r="N2" s="575"/>
      <c r="O2" s="575"/>
      <c r="P2" s="575"/>
      <c r="Q2" s="575"/>
      <c r="R2" s="575">
        <v>0</v>
      </c>
      <c r="S2" s="575"/>
      <c r="T2" s="575"/>
      <c r="U2" s="576"/>
    </row>
    <row r="3" spans="1:21" ht="16" customHeight="1" x14ac:dyDescent="0.35">
      <c r="A3" s="602"/>
      <c r="B3" s="31" t="s">
        <v>1</v>
      </c>
      <c r="C3" s="50"/>
      <c r="D3" s="31" t="s">
        <v>2</v>
      </c>
      <c r="E3" s="618"/>
      <c r="F3" s="618"/>
      <c r="G3" s="619"/>
      <c r="H3" s="603"/>
      <c r="I3" s="604"/>
      <c r="J3" s="577" t="s">
        <v>3</v>
      </c>
      <c r="K3" s="577" t="s">
        <v>4</v>
      </c>
      <c r="L3" s="577" t="s">
        <v>5</v>
      </c>
      <c r="M3" s="577" t="s">
        <v>6</v>
      </c>
      <c r="N3" s="577"/>
      <c r="O3" s="577"/>
      <c r="P3" s="577" t="s">
        <v>7</v>
      </c>
      <c r="Q3" s="577"/>
      <c r="R3" s="577">
        <v>1</v>
      </c>
      <c r="S3" s="577"/>
      <c r="T3" s="577"/>
      <c r="U3" s="578"/>
    </row>
    <row r="4" spans="1:21" ht="16" customHeight="1" x14ac:dyDescent="0.35">
      <c r="A4" s="602"/>
      <c r="B4" s="31" t="s">
        <v>8</v>
      </c>
      <c r="C4" s="51"/>
      <c r="D4" s="31" t="s">
        <v>9</v>
      </c>
      <c r="E4" s="53" t="s">
        <v>6</v>
      </c>
      <c r="F4" s="567"/>
      <c r="G4" s="568"/>
      <c r="H4" s="603"/>
      <c r="I4" s="604"/>
      <c r="J4" s="577" t="s">
        <v>10</v>
      </c>
      <c r="K4" s="577" t="s">
        <v>5</v>
      </c>
      <c r="L4" s="577" t="s">
        <v>4</v>
      </c>
      <c r="M4" s="577" t="s">
        <v>11</v>
      </c>
      <c r="N4" s="577"/>
      <c r="O4" s="577"/>
      <c r="P4" s="577" t="s">
        <v>12</v>
      </c>
      <c r="Q4" s="577"/>
      <c r="R4" s="577">
        <v>2</v>
      </c>
      <c r="S4" s="577"/>
      <c r="T4" s="577"/>
      <c r="U4" s="578"/>
    </row>
    <row r="5" spans="1:21" ht="16" customHeight="1" x14ac:dyDescent="0.35">
      <c r="A5" s="602"/>
      <c r="B5" s="31" t="s">
        <v>17</v>
      </c>
      <c r="C5" s="592" t="s">
        <v>15</v>
      </c>
      <c r="D5" s="624"/>
      <c r="E5" s="625"/>
      <c r="F5" s="31" t="s">
        <v>18</v>
      </c>
      <c r="G5" s="50">
        <v>3</v>
      </c>
      <c r="H5" s="603"/>
      <c r="I5" s="604"/>
      <c r="J5" s="577"/>
      <c r="K5" s="577" t="s">
        <v>14</v>
      </c>
      <c r="L5" s="577" t="s">
        <v>15</v>
      </c>
      <c r="M5" s="577" t="s">
        <v>16</v>
      </c>
      <c r="N5" s="577"/>
      <c r="O5" s="577"/>
      <c r="P5" s="577"/>
      <c r="Q5" s="577"/>
      <c r="R5" s="577">
        <v>3</v>
      </c>
      <c r="S5" s="577"/>
      <c r="T5" s="577"/>
      <c r="U5" s="578"/>
    </row>
    <row r="6" spans="1:21" ht="16" customHeight="1" x14ac:dyDescent="0.35">
      <c r="A6" s="602"/>
      <c r="B6" s="31" t="s">
        <v>20</v>
      </c>
      <c r="C6" s="52"/>
      <c r="D6" s="574" t="s">
        <v>21</v>
      </c>
      <c r="E6" s="52"/>
      <c r="F6" s="31" t="s">
        <v>22</v>
      </c>
      <c r="G6" s="186">
        <f>IF(C4=0,0,(C4*10000/(C6*E6)))</f>
        <v>0</v>
      </c>
      <c r="H6" s="603"/>
      <c r="I6" s="604"/>
      <c r="J6" s="577"/>
      <c r="K6" s="577" t="s">
        <v>23</v>
      </c>
      <c r="L6" s="577"/>
      <c r="M6" s="577"/>
      <c r="N6" s="577"/>
      <c r="O6" s="577"/>
      <c r="P6" s="577"/>
      <c r="Q6" s="577"/>
      <c r="R6" s="577">
        <v>4</v>
      </c>
      <c r="S6" s="577"/>
      <c r="T6" s="577"/>
      <c r="U6" s="578"/>
    </row>
    <row r="7" spans="1:21" ht="16" customHeight="1" x14ac:dyDescent="0.35">
      <c r="A7" s="602"/>
      <c r="B7" s="31" t="s">
        <v>24</v>
      </c>
      <c r="C7" s="52"/>
      <c r="D7" s="31" t="s">
        <v>25</v>
      </c>
      <c r="E7" s="50"/>
      <c r="F7" s="31" t="s">
        <v>26</v>
      </c>
      <c r="G7" s="54" t="s">
        <v>7</v>
      </c>
      <c r="H7" s="603"/>
      <c r="I7" s="604"/>
      <c r="J7" s="579"/>
      <c r="K7" s="577" t="s">
        <v>27</v>
      </c>
      <c r="L7" s="577"/>
      <c r="M7" s="577"/>
      <c r="N7" s="577"/>
      <c r="O7" s="577"/>
      <c r="P7" s="577"/>
      <c r="Q7" s="577"/>
      <c r="R7" s="577">
        <v>5</v>
      </c>
      <c r="S7" s="577"/>
      <c r="T7" s="577"/>
      <c r="U7" s="578"/>
    </row>
    <row r="8" spans="1:21" ht="25" customHeight="1" thickBot="1" x14ac:dyDescent="0.4">
      <c r="A8" s="602"/>
      <c r="B8" s="31" t="s">
        <v>13</v>
      </c>
      <c r="C8" s="51"/>
      <c r="D8" s="564"/>
      <c r="E8" s="31" t="s">
        <v>28</v>
      </c>
      <c r="F8" s="31"/>
      <c r="G8" s="50" t="s">
        <v>15</v>
      </c>
      <c r="H8" s="603"/>
      <c r="I8" s="604"/>
      <c r="J8" s="577"/>
      <c r="K8" s="577" t="s">
        <v>19</v>
      </c>
      <c r="L8" s="577"/>
      <c r="M8" s="577"/>
      <c r="N8" s="577"/>
      <c r="O8" s="577"/>
      <c r="P8" s="577"/>
      <c r="Q8" s="577"/>
      <c r="R8" s="577">
        <v>6</v>
      </c>
      <c r="S8" s="577"/>
      <c r="T8" s="577"/>
      <c r="U8" s="578"/>
    </row>
    <row r="9" spans="1:21" ht="37" customHeight="1" thickBot="1" x14ac:dyDescent="0.4">
      <c r="A9" s="602"/>
      <c r="B9" s="563" t="s">
        <v>29</v>
      </c>
      <c r="C9" s="565">
        <v>0</v>
      </c>
      <c r="D9" s="566" t="s">
        <v>30</v>
      </c>
      <c r="E9" s="465">
        <v>0</v>
      </c>
      <c r="F9" s="464" t="s">
        <v>31</v>
      </c>
      <c r="G9" s="466">
        <v>0</v>
      </c>
      <c r="H9" s="603"/>
      <c r="I9" s="604"/>
      <c r="J9" s="577"/>
      <c r="K9" s="577" t="s">
        <v>15</v>
      </c>
      <c r="L9" s="577"/>
      <c r="M9" s="577"/>
      <c r="N9" s="577"/>
      <c r="O9" s="577"/>
      <c r="P9" s="577"/>
      <c r="Q9" s="577"/>
      <c r="R9" s="577"/>
      <c r="S9" s="577"/>
      <c r="T9" s="577"/>
      <c r="U9" s="578"/>
    </row>
    <row r="10" spans="1:21" ht="20.5" customHeight="1" x14ac:dyDescent="0.35">
      <c r="A10" s="602"/>
      <c r="B10" s="620" t="s">
        <v>32</v>
      </c>
      <c r="C10" s="621"/>
      <c r="D10" s="621"/>
      <c r="E10" s="622"/>
      <c r="F10" s="623"/>
      <c r="G10" s="463"/>
      <c r="H10" s="603"/>
      <c r="I10" s="604"/>
      <c r="J10" s="577"/>
      <c r="K10" s="577"/>
      <c r="L10" s="577"/>
      <c r="M10" s="577"/>
      <c r="N10" s="577"/>
      <c r="O10" s="577"/>
      <c r="P10" s="577"/>
      <c r="Q10" s="577"/>
      <c r="R10" s="577"/>
      <c r="S10" s="577"/>
      <c r="T10" s="577"/>
      <c r="U10" s="578"/>
    </row>
    <row r="11" spans="1:21" ht="24" customHeight="1" thickBot="1" x14ac:dyDescent="0.4">
      <c r="A11" s="605"/>
      <c r="B11" s="606" t="s">
        <v>33</v>
      </c>
      <c r="C11" s="607"/>
      <c r="D11" s="607"/>
      <c r="E11" s="607"/>
      <c r="F11" s="607"/>
      <c r="G11" s="607"/>
      <c r="H11" s="607"/>
      <c r="I11" s="608"/>
      <c r="J11" s="577"/>
      <c r="K11" s="580"/>
      <c r="L11" s="580"/>
      <c r="M11" s="580"/>
      <c r="N11" s="580"/>
      <c r="O11" s="580"/>
      <c r="P11" s="580"/>
      <c r="Q11" s="580"/>
      <c r="R11" s="580"/>
      <c r="S11" s="580"/>
      <c r="T11" s="580"/>
      <c r="U11" s="581"/>
    </row>
    <row r="12" spans="1:21" ht="20.149999999999999" customHeight="1" thickTop="1" x14ac:dyDescent="0.35">
      <c r="A12" s="614"/>
      <c r="B12" s="626" t="s">
        <v>212</v>
      </c>
      <c r="C12" s="626"/>
      <c r="D12" s="626"/>
      <c r="E12" s="626"/>
      <c r="F12" s="626"/>
      <c r="G12" s="626"/>
      <c r="H12" s="609"/>
      <c r="I12" s="610"/>
      <c r="J12" s="575"/>
      <c r="K12" s="575"/>
      <c r="L12" s="575" t="s">
        <v>0</v>
      </c>
      <c r="M12" s="575"/>
      <c r="N12" s="575"/>
      <c r="O12" s="575"/>
      <c r="P12" s="575"/>
      <c r="Q12" s="575"/>
      <c r="R12" s="575">
        <v>0</v>
      </c>
      <c r="S12" s="575"/>
      <c r="T12" s="575"/>
      <c r="U12" s="576"/>
    </row>
    <row r="13" spans="1:21" x14ac:dyDescent="0.35">
      <c r="A13" s="340"/>
      <c r="B13" s="31" t="s">
        <v>1</v>
      </c>
      <c r="C13" s="617">
        <f>C3</f>
        <v>0</v>
      </c>
      <c r="D13" s="31" t="s">
        <v>2</v>
      </c>
      <c r="E13" s="618"/>
      <c r="F13" s="618"/>
      <c r="G13" s="619"/>
      <c r="H13" s="49"/>
      <c r="I13" s="611"/>
      <c r="J13" s="577" t="s">
        <v>3</v>
      </c>
      <c r="K13" s="577" t="s">
        <v>4</v>
      </c>
      <c r="L13" s="577" t="s">
        <v>5</v>
      </c>
      <c r="M13" s="577" t="s">
        <v>6</v>
      </c>
      <c r="N13" s="577"/>
      <c r="O13" s="577"/>
      <c r="P13" s="577" t="s">
        <v>7</v>
      </c>
      <c r="Q13" s="577"/>
      <c r="R13" s="577">
        <v>1</v>
      </c>
      <c r="S13" s="577"/>
      <c r="T13" s="577"/>
      <c r="U13" s="578"/>
    </row>
    <row r="14" spans="1:21" x14ac:dyDescent="0.35">
      <c r="A14" s="340"/>
      <c r="B14" s="31" t="s">
        <v>8</v>
      </c>
      <c r="C14" s="51"/>
      <c r="D14" s="31" t="s">
        <v>9</v>
      </c>
      <c r="E14" s="53" t="s">
        <v>6</v>
      </c>
      <c r="F14" s="567"/>
      <c r="G14" s="568"/>
      <c r="H14" s="49"/>
      <c r="I14" s="611"/>
      <c r="J14" s="577" t="s">
        <v>10</v>
      </c>
      <c r="K14" s="577" t="s">
        <v>5</v>
      </c>
      <c r="L14" s="577" t="s">
        <v>4</v>
      </c>
      <c r="M14" s="577" t="s">
        <v>11</v>
      </c>
      <c r="N14" s="577"/>
      <c r="O14" s="577"/>
      <c r="P14" s="577" t="s">
        <v>12</v>
      </c>
      <c r="Q14" s="577"/>
      <c r="R14" s="577">
        <v>2</v>
      </c>
      <c r="S14" s="577"/>
      <c r="T14" s="577"/>
      <c r="U14" s="578"/>
    </row>
    <row r="15" spans="1:21" x14ac:dyDescent="0.35">
      <c r="A15" s="340"/>
      <c r="B15" s="31" t="s">
        <v>17</v>
      </c>
      <c r="C15" s="592" t="s">
        <v>15</v>
      </c>
      <c r="D15" s="624"/>
      <c r="E15" s="625"/>
      <c r="F15" s="31" t="s">
        <v>18</v>
      </c>
      <c r="G15" s="50">
        <v>3</v>
      </c>
      <c r="H15" s="49"/>
      <c r="I15" s="611"/>
      <c r="J15" s="577"/>
      <c r="K15" s="577" t="s">
        <v>14</v>
      </c>
      <c r="L15" s="577" t="s">
        <v>15</v>
      </c>
      <c r="M15" s="577" t="s">
        <v>16</v>
      </c>
      <c r="N15" s="577"/>
      <c r="O15" s="577"/>
      <c r="P15" s="577"/>
      <c r="Q15" s="577"/>
      <c r="R15" s="577">
        <v>3</v>
      </c>
      <c r="S15" s="577"/>
      <c r="T15" s="577"/>
      <c r="U15" s="578"/>
    </row>
    <row r="16" spans="1:21" x14ac:dyDescent="0.35">
      <c r="A16" s="340"/>
      <c r="B16" s="31" t="s">
        <v>20</v>
      </c>
      <c r="C16" s="52"/>
      <c r="D16" s="574" t="s">
        <v>21</v>
      </c>
      <c r="E16" s="52"/>
      <c r="F16" s="31" t="s">
        <v>22</v>
      </c>
      <c r="G16" s="186">
        <f>IF(C14=0,0,(C14*10000/(C16*E16)))</f>
        <v>0</v>
      </c>
      <c r="H16" s="49"/>
      <c r="I16" s="611"/>
      <c r="J16" s="577"/>
      <c r="K16" s="577" t="s">
        <v>23</v>
      </c>
      <c r="L16" s="577"/>
      <c r="M16" s="577"/>
      <c r="N16" s="577"/>
      <c r="O16" s="577"/>
      <c r="P16" s="577"/>
      <c r="Q16" s="577"/>
      <c r="R16" s="577">
        <v>4</v>
      </c>
      <c r="S16" s="577"/>
      <c r="T16" s="577"/>
      <c r="U16" s="578"/>
    </row>
    <row r="17" spans="1:21" x14ac:dyDescent="0.35">
      <c r="A17" s="340"/>
      <c r="B17" s="31" t="s">
        <v>24</v>
      </c>
      <c r="C17" s="52"/>
      <c r="D17" s="31" t="s">
        <v>25</v>
      </c>
      <c r="E17" s="50"/>
      <c r="F17" s="31" t="s">
        <v>26</v>
      </c>
      <c r="G17" s="54" t="s">
        <v>7</v>
      </c>
      <c r="H17" s="49"/>
      <c r="I17" s="611"/>
      <c r="J17" s="579"/>
      <c r="K17" s="577" t="s">
        <v>27</v>
      </c>
      <c r="L17" s="577"/>
      <c r="M17" s="577"/>
      <c r="N17" s="577"/>
      <c r="O17" s="577"/>
      <c r="P17" s="577"/>
      <c r="Q17" s="577"/>
      <c r="R17" s="577">
        <v>5</v>
      </c>
      <c r="S17" s="577"/>
      <c r="T17" s="577"/>
      <c r="U17" s="578"/>
    </row>
    <row r="18" spans="1:21" ht="15" thickBot="1" x14ac:dyDescent="0.4">
      <c r="A18" s="340"/>
      <c r="B18" s="31" t="s">
        <v>13</v>
      </c>
      <c r="C18" s="51"/>
      <c r="D18" s="564"/>
      <c r="E18" s="31" t="s">
        <v>28</v>
      </c>
      <c r="F18" s="31"/>
      <c r="G18" s="50" t="s">
        <v>15</v>
      </c>
      <c r="H18" s="49"/>
      <c r="I18" s="611"/>
      <c r="J18" s="577"/>
      <c r="K18" s="577" t="s">
        <v>19</v>
      </c>
      <c r="L18" s="577"/>
      <c r="M18" s="577"/>
      <c r="N18" s="577"/>
      <c r="O18" s="577"/>
      <c r="P18" s="577"/>
      <c r="Q18" s="577"/>
      <c r="R18" s="577">
        <v>6</v>
      </c>
      <c r="S18" s="577"/>
      <c r="T18" s="577"/>
      <c r="U18" s="578"/>
    </row>
    <row r="19" spans="1:21" ht="39.5" thickBot="1" x14ac:dyDescent="0.4">
      <c r="A19" s="340"/>
      <c r="B19" s="563" t="s">
        <v>29</v>
      </c>
      <c r="C19" s="565">
        <v>0</v>
      </c>
      <c r="D19" s="566" t="s">
        <v>30</v>
      </c>
      <c r="E19" s="465">
        <v>0</v>
      </c>
      <c r="F19" s="464" t="s">
        <v>31</v>
      </c>
      <c r="G19" s="466">
        <v>0</v>
      </c>
      <c r="H19" s="49"/>
      <c r="I19" s="611"/>
      <c r="J19" s="577"/>
      <c r="K19" s="577" t="s">
        <v>15</v>
      </c>
      <c r="L19" s="577"/>
      <c r="M19" s="577"/>
      <c r="N19" s="577"/>
      <c r="O19" s="577"/>
      <c r="P19" s="577"/>
      <c r="Q19" s="577"/>
      <c r="R19" s="577"/>
      <c r="S19" s="577"/>
      <c r="T19" s="577"/>
      <c r="U19" s="578"/>
    </row>
    <row r="20" spans="1:21" ht="17.5" customHeight="1" x14ac:dyDescent="0.35">
      <c r="A20" s="340"/>
      <c r="B20" s="620" t="s">
        <v>32</v>
      </c>
      <c r="C20" s="621"/>
      <c r="D20" s="621"/>
      <c r="E20" s="622"/>
      <c r="F20" s="623"/>
      <c r="G20" s="463"/>
      <c r="H20" s="49"/>
      <c r="I20" s="611"/>
      <c r="J20" s="577"/>
      <c r="K20" s="577"/>
      <c r="L20" s="577"/>
      <c r="M20" s="577"/>
      <c r="N20" s="577"/>
      <c r="O20" s="577"/>
      <c r="P20" s="577"/>
      <c r="Q20" s="577"/>
      <c r="R20" s="577"/>
      <c r="S20" s="577"/>
      <c r="T20" s="577"/>
      <c r="U20" s="578"/>
    </row>
    <row r="21" spans="1:21" ht="18" customHeight="1" thickBot="1" x14ac:dyDescent="0.4">
      <c r="A21" s="615"/>
      <c r="B21" s="616" t="s">
        <v>33</v>
      </c>
      <c r="C21" s="612"/>
      <c r="D21" s="612"/>
      <c r="E21" s="612"/>
      <c r="F21" s="612"/>
      <c r="G21" s="612"/>
      <c r="H21" s="612"/>
      <c r="I21" s="613"/>
      <c r="J21" s="577"/>
      <c r="K21" s="580"/>
      <c r="L21" s="580"/>
      <c r="M21" s="580"/>
      <c r="N21" s="580"/>
      <c r="O21" s="580"/>
      <c r="P21" s="580"/>
      <c r="Q21" s="580"/>
      <c r="R21" s="580"/>
      <c r="S21" s="580"/>
      <c r="T21" s="580"/>
      <c r="U21" s="581"/>
    </row>
    <row r="22" spans="1:21" ht="18.5" customHeight="1" thickTop="1" x14ac:dyDescent="0.35">
      <c r="A22" s="599"/>
      <c r="B22" s="627" t="s">
        <v>213</v>
      </c>
      <c r="C22" s="627"/>
      <c r="D22" s="627"/>
      <c r="E22" s="627"/>
      <c r="F22" s="627"/>
      <c r="G22" s="627"/>
      <c r="H22" s="600"/>
      <c r="I22" s="601"/>
      <c r="J22" s="575"/>
      <c r="K22" s="575"/>
      <c r="L22" s="575" t="s">
        <v>0</v>
      </c>
      <c r="M22" s="575"/>
      <c r="N22" s="575"/>
      <c r="O22" s="575"/>
      <c r="P22" s="575"/>
      <c r="Q22" s="575"/>
      <c r="R22" s="575">
        <v>0</v>
      </c>
      <c r="S22" s="575"/>
      <c r="T22" s="575"/>
      <c r="U22" s="576"/>
    </row>
    <row r="23" spans="1:21" x14ac:dyDescent="0.35">
      <c r="A23" s="602"/>
      <c r="B23" s="31" t="s">
        <v>1</v>
      </c>
      <c r="C23" s="617">
        <f>C3</f>
        <v>0</v>
      </c>
      <c r="D23" s="31" t="s">
        <v>2</v>
      </c>
      <c r="E23" s="618"/>
      <c r="F23" s="618"/>
      <c r="G23" s="619"/>
      <c r="H23" s="603"/>
      <c r="I23" s="604"/>
      <c r="J23" s="577" t="s">
        <v>3</v>
      </c>
      <c r="K23" s="577" t="s">
        <v>4</v>
      </c>
      <c r="L23" s="577" t="s">
        <v>5</v>
      </c>
      <c r="M23" s="577" t="s">
        <v>6</v>
      </c>
      <c r="N23" s="577"/>
      <c r="O23" s="577"/>
      <c r="P23" s="577" t="s">
        <v>7</v>
      </c>
      <c r="Q23" s="577"/>
      <c r="R23" s="577">
        <v>1</v>
      </c>
      <c r="S23" s="577"/>
      <c r="T23" s="577"/>
      <c r="U23" s="578"/>
    </row>
    <row r="24" spans="1:21" x14ac:dyDescent="0.35">
      <c r="A24" s="602"/>
      <c r="B24" s="31" t="s">
        <v>8</v>
      </c>
      <c r="C24" s="51"/>
      <c r="D24" s="31" t="s">
        <v>9</v>
      </c>
      <c r="E24" s="53" t="s">
        <v>6</v>
      </c>
      <c r="F24" s="567"/>
      <c r="G24" s="568"/>
      <c r="H24" s="603"/>
      <c r="I24" s="604"/>
      <c r="J24" s="577" t="s">
        <v>10</v>
      </c>
      <c r="K24" s="577" t="s">
        <v>5</v>
      </c>
      <c r="L24" s="577" t="s">
        <v>4</v>
      </c>
      <c r="M24" s="577" t="s">
        <v>11</v>
      </c>
      <c r="N24" s="577"/>
      <c r="O24" s="577"/>
      <c r="P24" s="577" t="s">
        <v>12</v>
      </c>
      <c r="Q24" s="577"/>
      <c r="R24" s="577">
        <v>2</v>
      </c>
      <c r="S24" s="577"/>
      <c r="T24" s="577"/>
      <c r="U24" s="578"/>
    </row>
    <row r="25" spans="1:21" x14ac:dyDescent="0.35">
      <c r="A25" s="602"/>
      <c r="B25" s="31" t="s">
        <v>17</v>
      </c>
      <c r="C25" s="592" t="s">
        <v>15</v>
      </c>
      <c r="D25" s="624"/>
      <c r="E25" s="625"/>
      <c r="F25" s="31" t="s">
        <v>18</v>
      </c>
      <c r="G25" s="50">
        <v>3</v>
      </c>
      <c r="H25" s="603"/>
      <c r="I25" s="604"/>
      <c r="J25" s="577"/>
      <c r="K25" s="577" t="s">
        <v>14</v>
      </c>
      <c r="L25" s="577" t="s">
        <v>15</v>
      </c>
      <c r="M25" s="577" t="s">
        <v>16</v>
      </c>
      <c r="N25" s="577"/>
      <c r="O25" s="577"/>
      <c r="P25" s="577"/>
      <c r="Q25" s="577"/>
      <c r="R25" s="577">
        <v>3</v>
      </c>
      <c r="S25" s="577"/>
      <c r="T25" s="577"/>
      <c r="U25" s="578"/>
    </row>
    <row r="26" spans="1:21" x14ac:dyDescent="0.35">
      <c r="A26" s="602"/>
      <c r="B26" s="31" t="s">
        <v>20</v>
      </c>
      <c r="C26" s="52"/>
      <c r="D26" s="574" t="s">
        <v>21</v>
      </c>
      <c r="E26" s="52"/>
      <c r="F26" s="31" t="s">
        <v>22</v>
      </c>
      <c r="G26" s="186">
        <f>IF(C24=0,0,(C24*10000/(C26*E26)))</f>
        <v>0</v>
      </c>
      <c r="H26" s="603"/>
      <c r="I26" s="604"/>
      <c r="J26" s="577"/>
      <c r="K26" s="577" t="s">
        <v>23</v>
      </c>
      <c r="L26" s="577"/>
      <c r="M26" s="577"/>
      <c r="N26" s="577"/>
      <c r="O26" s="577"/>
      <c r="P26" s="577"/>
      <c r="Q26" s="577"/>
      <c r="R26" s="577">
        <v>4</v>
      </c>
      <c r="S26" s="577"/>
      <c r="T26" s="577"/>
      <c r="U26" s="578"/>
    </row>
    <row r="27" spans="1:21" x14ac:dyDescent="0.35">
      <c r="A27" s="602"/>
      <c r="B27" s="31" t="s">
        <v>24</v>
      </c>
      <c r="C27" s="52"/>
      <c r="D27" s="31" t="s">
        <v>25</v>
      </c>
      <c r="E27" s="50"/>
      <c r="F27" s="31" t="s">
        <v>26</v>
      </c>
      <c r="G27" s="54" t="s">
        <v>7</v>
      </c>
      <c r="H27" s="603"/>
      <c r="I27" s="604"/>
      <c r="J27" s="579"/>
      <c r="K27" s="577" t="s">
        <v>27</v>
      </c>
      <c r="L27" s="577"/>
      <c r="M27" s="577"/>
      <c r="N27" s="577"/>
      <c r="O27" s="577"/>
      <c r="P27" s="577"/>
      <c r="Q27" s="577"/>
      <c r="R27" s="577">
        <v>5</v>
      </c>
      <c r="S27" s="577"/>
      <c r="T27" s="577"/>
      <c r="U27" s="578"/>
    </row>
    <row r="28" spans="1:21" ht="15" thickBot="1" x14ac:dyDescent="0.4">
      <c r="A28" s="602"/>
      <c r="B28" s="31" t="s">
        <v>13</v>
      </c>
      <c r="C28" s="51"/>
      <c r="D28" s="564"/>
      <c r="E28" s="31" t="s">
        <v>28</v>
      </c>
      <c r="F28" s="31"/>
      <c r="G28" s="50" t="s">
        <v>15</v>
      </c>
      <c r="H28" s="603"/>
      <c r="I28" s="604"/>
      <c r="J28" s="577"/>
      <c r="K28" s="577" t="s">
        <v>19</v>
      </c>
      <c r="L28" s="577"/>
      <c r="M28" s="577"/>
      <c r="N28" s="577"/>
      <c r="O28" s="577"/>
      <c r="P28" s="577"/>
      <c r="Q28" s="577"/>
      <c r="R28" s="577">
        <v>6</v>
      </c>
      <c r="S28" s="577"/>
      <c r="T28" s="577"/>
      <c r="U28" s="578"/>
    </row>
    <row r="29" spans="1:21" ht="39.5" thickBot="1" x14ac:dyDescent="0.4">
      <c r="A29" s="602"/>
      <c r="B29" s="563" t="s">
        <v>29</v>
      </c>
      <c r="C29" s="565">
        <v>0</v>
      </c>
      <c r="D29" s="566" t="s">
        <v>30</v>
      </c>
      <c r="E29" s="465">
        <v>0</v>
      </c>
      <c r="F29" s="464" t="s">
        <v>31</v>
      </c>
      <c r="G29" s="466">
        <v>0</v>
      </c>
      <c r="H29" s="603"/>
      <c r="I29" s="604"/>
      <c r="J29" s="577"/>
      <c r="K29" s="577" t="s">
        <v>15</v>
      </c>
      <c r="L29" s="577"/>
      <c r="M29" s="577"/>
      <c r="N29" s="577"/>
      <c r="O29" s="577"/>
      <c r="P29" s="577"/>
      <c r="Q29" s="577"/>
      <c r="R29" s="577"/>
      <c r="S29" s="577"/>
      <c r="T29" s="577"/>
      <c r="U29" s="578"/>
    </row>
    <row r="30" spans="1:21" ht="16.5" customHeight="1" x14ac:dyDescent="0.35">
      <c r="A30" s="602"/>
      <c r="B30" s="620" t="s">
        <v>32</v>
      </c>
      <c r="C30" s="621"/>
      <c r="D30" s="621"/>
      <c r="E30" s="622"/>
      <c r="F30" s="623"/>
      <c r="G30" s="463"/>
      <c r="H30" s="603"/>
      <c r="I30" s="604"/>
      <c r="J30" s="577"/>
      <c r="K30" s="577"/>
      <c r="L30" s="577"/>
      <c r="M30" s="577"/>
      <c r="N30" s="577"/>
      <c r="O30" s="577"/>
      <c r="P30" s="577"/>
      <c r="Q30" s="577"/>
      <c r="R30" s="577"/>
      <c r="S30" s="577"/>
      <c r="T30" s="577"/>
      <c r="U30" s="578"/>
    </row>
    <row r="31" spans="1:21" ht="18" customHeight="1" thickBot="1" x14ac:dyDescent="0.4">
      <c r="A31" s="605"/>
      <c r="B31" s="606" t="s">
        <v>33</v>
      </c>
      <c r="C31" s="607"/>
      <c r="D31" s="607"/>
      <c r="E31" s="607"/>
      <c r="F31" s="607"/>
      <c r="G31" s="607"/>
      <c r="H31" s="607"/>
      <c r="I31" s="608"/>
      <c r="J31" s="577"/>
      <c r="K31" s="580"/>
      <c r="L31" s="580"/>
      <c r="M31" s="580"/>
      <c r="N31" s="580"/>
      <c r="O31" s="580"/>
      <c r="P31" s="580"/>
      <c r="Q31" s="580"/>
      <c r="R31" s="580"/>
      <c r="S31" s="580"/>
      <c r="T31" s="580"/>
      <c r="U31" s="581"/>
    </row>
    <row r="32" spans="1:21" ht="15" thickTop="1" x14ac:dyDescent="0.35"/>
    <row r="33" spans="7:7" x14ac:dyDescent="0.35">
      <c r="G33" t="str">
        <f>Calcoli!J27</f>
        <v>AM_Rivit_2024_Ver_1.0</v>
      </c>
    </row>
  </sheetData>
  <sheetProtection algorithmName="SHA-512" hashValue="7SA0EidITvoA/YIsD9nJEUgYXdixb+eX4FgVArchbVxHv8pMrzh9jgCJHPBN907aqfTHiuQ8+OUzq2WPhw7+IQ==" saltValue="YA7ZFw5cXXzQQvMcZv0Iew==" spinCount="100000" sheet="1" objects="1" scenarios="1"/>
  <mergeCells count="16">
    <mergeCell ref="B2:G2"/>
    <mergeCell ref="B10:D10"/>
    <mergeCell ref="E10:F10"/>
    <mergeCell ref="E3:G3"/>
    <mergeCell ref="A1:I1"/>
    <mergeCell ref="E23:G23"/>
    <mergeCell ref="B30:D30"/>
    <mergeCell ref="E30:F30"/>
    <mergeCell ref="D5:E5"/>
    <mergeCell ref="D15:E15"/>
    <mergeCell ref="D25:E25"/>
    <mergeCell ref="B12:G12"/>
    <mergeCell ref="E13:G13"/>
    <mergeCell ref="B20:D20"/>
    <mergeCell ref="E20:F20"/>
    <mergeCell ref="B22:G22"/>
  </mergeCells>
  <dataValidations count="5">
    <dataValidation type="list" allowBlank="1" showInputMessage="1" showErrorMessage="1" sqref="G8 G28 G18" xr:uid="{A250A652-ACFE-48DB-83C9-0876E6662DD2}">
      <formula1>$L$2:$L$5</formula1>
    </dataValidation>
    <dataValidation type="list" allowBlank="1" showInputMessage="1" showErrorMessage="1" sqref="G7 G27 G17" xr:uid="{BB6369C6-002A-492B-9580-A6432B661289}">
      <formula1>$P$3:$P$4</formula1>
    </dataValidation>
    <dataValidation type="list" allowBlank="1" showInputMessage="1" showErrorMessage="1" sqref="E4 E24 E14" xr:uid="{FE28287D-3791-4732-BD59-ABAD6E8ABE3F}">
      <formula1>$M$3:$M$5</formula1>
    </dataValidation>
    <dataValidation type="list" allowBlank="1" showInputMessage="1" showErrorMessage="1" sqref="G25 G15 G5" xr:uid="{86CFF6F2-1ABA-4C3E-991F-22B03A4664A5}">
      <formula1>$R$2:$R$8</formula1>
    </dataValidation>
    <dataValidation type="list" allowBlank="1" showInputMessage="1" showErrorMessage="1" sqref="C5 C25 C15" xr:uid="{D1FAE55D-A33B-4450-8260-8DC22BFC3754}">
      <formula1>$K$3:$K$9</formula1>
    </dataValidation>
  </dataValidations>
  <pageMargins left="0.7" right="0.7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3BD37-98FA-415E-9EA4-FFC4AD3AF5C3}">
  <sheetPr>
    <tabColor theme="7" tint="0.39997558519241921"/>
  </sheetPr>
  <dimension ref="A1:I16"/>
  <sheetViews>
    <sheetView zoomScale="110" zoomScaleNormal="110" workbookViewId="0">
      <selection activeCell="C2" sqref="C2"/>
    </sheetView>
  </sheetViews>
  <sheetFormatPr defaultRowHeight="14.5" x14ac:dyDescent="0.35"/>
  <cols>
    <col min="1" max="1" width="6.1796875" customWidth="1"/>
    <col min="2" max="2" width="16.7265625" customWidth="1"/>
    <col min="3" max="3" width="11.453125" customWidth="1"/>
    <col min="4" max="5" width="13.81640625" customWidth="1"/>
    <col min="6" max="6" width="16.26953125" customWidth="1"/>
    <col min="7" max="7" width="16.7265625" customWidth="1"/>
    <col min="8" max="8" width="12.1796875" customWidth="1"/>
    <col min="9" max="9" width="7.7265625" customWidth="1"/>
  </cols>
  <sheetData>
    <row r="1" spans="1:9" ht="29.15" customHeight="1" x14ac:dyDescent="0.35">
      <c r="A1" s="496"/>
      <c r="B1" s="498"/>
      <c r="C1" s="632" t="s">
        <v>203</v>
      </c>
      <c r="D1" s="633"/>
      <c r="E1" s="633"/>
      <c r="F1" s="633"/>
      <c r="G1" s="633"/>
      <c r="H1" s="633"/>
      <c r="I1" s="467"/>
    </row>
    <row r="2" spans="1:9" ht="20.149999999999999" customHeight="1" x14ac:dyDescent="0.35">
      <c r="A2" s="497"/>
      <c r="B2" s="32"/>
      <c r="C2" s="108" t="s">
        <v>116</v>
      </c>
      <c r="D2" s="274">
        <f>Descrizione!C3</f>
        <v>0</v>
      </c>
      <c r="E2" s="112"/>
      <c r="F2" s="113"/>
      <c r="G2" s="113"/>
      <c r="H2" s="114"/>
      <c r="I2" s="468"/>
    </row>
    <row r="3" spans="1:9" ht="26.5" customHeight="1" x14ac:dyDescent="0.35">
      <c r="A3" s="497"/>
      <c r="B3" s="110" t="s">
        <v>117</v>
      </c>
      <c r="C3" s="110" t="s">
        <v>118</v>
      </c>
      <c r="D3" s="110" t="s">
        <v>119</v>
      </c>
      <c r="E3" s="110" t="s">
        <v>2</v>
      </c>
      <c r="F3" s="110" t="s">
        <v>120</v>
      </c>
      <c r="G3" s="110" t="s">
        <v>121</v>
      </c>
      <c r="H3" s="110" t="s">
        <v>122</v>
      </c>
      <c r="I3" s="468"/>
    </row>
    <row r="4" spans="1:9" x14ac:dyDescent="0.35">
      <c r="A4" s="497"/>
      <c r="B4" s="111">
        <v>1</v>
      </c>
      <c r="C4" s="52"/>
      <c r="D4" s="187"/>
      <c r="E4" s="50"/>
      <c r="F4" s="52">
        <v>3</v>
      </c>
      <c r="G4" s="52">
        <v>1.2</v>
      </c>
      <c r="H4" s="106">
        <f>C4*10000/(F4*G4)</f>
        <v>0</v>
      </c>
      <c r="I4" s="468"/>
    </row>
    <row r="5" spans="1:9" ht="21" customHeight="1" x14ac:dyDescent="0.35">
      <c r="A5" s="497"/>
      <c r="B5" s="111">
        <v>2</v>
      </c>
      <c r="C5" s="52"/>
      <c r="D5" s="187"/>
      <c r="E5" s="50"/>
      <c r="F5" s="105">
        <f>F4</f>
        <v>3</v>
      </c>
      <c r="G5" s="105">
        <f>G4</f>
        <v>1.2</v>
      </c>
      <c r="H5" s="106">
        <f>C5*10000/(F5*G5)</f>
        <v>0</v>
      </c>
      <c r="I5" s="468"/>
    </row>
    <row r="6" spans="1:9" x14ac:dyDescent="0.35">
      <c r="A6" s="497"/>
      <c r="B6" s="111">
        <v>3</v>
      </c>
      <c r="C6" s="52"/>
      <c r="D6" s="187"/>
      <c r="E6" s="50"/>
      <c r="F6" s="105">
        <f>F4</f>
        <v>3</v>
      </c>
      <c r="G6" s="105">
        <f>G4</f>
        <v>1.2</v>
      </c>
      <c r="H6" s="106">
        <f t="shared" ref="H6:H13" si="0">C6*10000/(F6*G6)</f>
        <v>0</v>
      </c>
      <c r="I6" s="469"/>
    </row>
    <row r="7" spans="1:9" x14ac:dyDescent="0.35">
      <c r="A7" s="497"/>
      <c r="B7" s="111">
        <v>4</v>
      </c>
      <c r="C7" s="52"/>
      <c r="D7" s="187"/>
      <c r="E7" s="50"/>
      <c r="F7" s="105">
        <f>F4</f>
        <v>3</v>
      </c>
      <c r="G7" s="105">
        <f>G4</f>
        <v>1.2</v>
      </c>
      <c r="H7" s="106">
        <f t="shared" si="0"/>
        <v>0</v>
      </c>
      <c r="I7" s="468"/>
    </row>
    <row r="8" spans="1:9" x14ac:dyDescent="0.35">
      <c r="A8" s="497"/>
      <c r="B8" s="111">
        <v>5</v>
      </c>
      <c r="C8" s="52"/>
      <c r="D8" s="187"/>
      <c r="E8" s="50"/>
      <c r="F8" s="105">
        <f>F4</f>
        <v>3</v>
      </c>
      <c r="G8" s="105">
        <f>G4</f>
        <v>1.2</v>
      </c>
      <c r="H8" s="106">
        <f t="shared" si="0"/>
        <v>0</v>
      </c>
      <c r="I8" s="468"/>
    </row>
    <row r="9" spans="1:9" x14ac:dyDescent="0.35">
      <c r="A9" s="497"/>
      <c r="B9" s="111">
        <v>6</v>
      </c>
      <c r="C9" s="52"/>
      <c r="D9" s="187"/>
      <c r="E9" s="50"/>
      <c r="F9" s="105">
        <f>F4</f>
        <v>3</v>
      </c>
      <c r="G9" s="105">
        <f>G4</f>
        <v>1.2</v>
      </c>
      <c r="H9" s="106">
        <f t="shared" si="0"/>
        <v>0</v>
      </c>
      <c r="I9" s="468"/>
    </row>
    <row r="10" spans="1:9" x14ac:dyDescent="0.35">
      <c r="A10" s="497"/>
      <c r="B10" s="111">
        <v>7</v>
      </c>
      <c r="C10" s="52"/>
      <c r="D10" s="187"/>
      <c r="E10" s="50"/>
      <c r="F10" s="105">
        <f>F4</f>
        <v>3</v>
      </c>
      <c r="G10" s="105">
        <f>G4</f>
        <v>1.2</v>
      </c>
      <c r="H10" s="106">
        <f t="shared" si="0"/>
        <v>0</v>
      </c>
      <c r="I10" s="468"/>
    </row>
    <row r="11" spans="1:9" x14ac:dyDescent="0.35">
      <c r="A11" s="497"/>
      <c r="B11" s="111">
        <v>8</v>
      </c>
      <c r="C11" s="52"/>
      <c r="D11" s="187"/>
      <c r="E11" s="50"/>
      <c r="F11" s="105">
        <f>F4</f>
        <v>3</v>
      </c>
      <c r="G11" s="105">
        <f>G4</f>
        <v>1.2</v>
      </c>
      <c r="H11" s="106">
        <f t="shared" si="0"/>
        <v>0</v>
      </c>
      <c r="I11" s="468"/>
    </row>
    <row r="12" spans="1:9" x14ac:dyDescent="0.35">
      <c r="A12" s="497"/>
      <c r="B12" s="111">
        <v>9</v>
      </c>
      <c r="C12" s="52"/>
      <c r="D12" s="187"/>
      <c r="E12" s="50"/>
      <c r="F12" s="105">
        <f>F4</f>
        <v>3</v>
      </c>
      <c r="G12" s="105">
        <f>G4</f>
        <v>1.2</v>
      </c>
      <c r="H12" s="106">
        <f t="shared" si="0"/>
        <v>0</v>
      </c>
      <c r="I12" s="468"/>
    </row>
    <row r="13" spans="1:9" x14ac:dyDescent="0.35">
      <c r="A13" s="497"/>
      <c r="B13" s="111">
        <v>10</v>
      </c>
      <c r="C13" s="52"/>
      <c r="D13" s="187"/>
      <c r="E13" s="50"/>
      <c r="F13" s="105">
        <f>F4</f>
        <v>3</v>
      </c>
      <c r="G13" s="105">
        <f>G4</f>
        <v>1.2</v>
      </c>
      <c r="H13" s="106">
        <f t="shared" si="0"/>
        <v>0</v>
      </c>
      <c r="I13" s="468"/>
    </row>
    <row r="14" spans="1:9" ht="30.65" customHeight="1" x14ac:dyDescent="0.35">
      <c r="A14" s="497"/>
      <c r="B14" s="104" t="s">
        <v>123</v>
      </c>
      <c r="C14" s="105">
        <f>SUM(C4:C13)</f>
        <v>0</v>
      </c>
      <c r="D14" s="106">
        <f>SUM(D4:D13)</f>
        <v>0</v>
      </c>
      <c r="E14" s="107"/>
      <c r="F14" s="107"/>
      <c r="G14" s="107"/>
      <c r="H14" s="106">
        <f>SUM(H4:H13)</f>
        <v>0</v>
      </c>
      <c r="I14" s="468"/>
    </row>
    <row r="15" spans="1:9" ht="20.149999999999999" customHeight="1" x14ac:dyDescent="0.35">
      <c r="A15" s="470"/>
      <c r="B15" s="499"/>
      <c r="C15" s="471"/>
      <c r="D15" s="471"/>
      <c r="E15" s="471"/>
      <c r="F15" s="471"/>
      <c r="G15" s="471"/>
      <c r="H15" s="471"/>
      <c r="I15" s="472"/>
    </row>
    <row r="16" spans="1:9" x14ac:dyDescent="0.35">
      <c r="H16" t="str">
        <f>Calcoli!J27</f>
        <v>AM_Rivit_2024_Ver_1.0</v>
      </c>
    </row>
  </sheetData>
  <sheetProtection algorithmName="SHA-512" hashValue="KGCVXaRJOHL2Kejl45Fp2o6c2iP7IDkH4iGQfqUL+AhniRhbOJLTwtM9VniRJMdx4AD905LYNtT1BJOEFnc67g==" saltValue="AjziC/zhJM/OhEFxXOAaWg==" spinCount="100000" sheet="1" objects="1" scenarios="1"/>
  <mergeCells count="1">
    <mergeCell ref="C1:H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8D02D-99AF-4448-9307-CD39032F30D9}">
  <sheetPr>
    <tabColor rgb="FFFF0000"/>
    <pageSetUpPr fitToPage="1"/>
  </sheetPr>
  <dimension ref="A1:O39"/>
  <sheetViews>
    <sheetView topLeftCell="A2" zoomScale="50" zoomScaleNormal="50" workbookViewId="0">
      <selection activeCell="E7" sqref="E7"/>
    </sheetView>
  </sheetViews>
  <sheetFormatPr defaultRowHeight="14.5" x14ac:dyDescent="0.35"/>
  <cols>
    <col min="1" max="1" width="24.1796875" customWidth="1"/>
    <col min="2" max="2" width="27.81640625" customWidth="1"/>
    <col min="3" max="3" width="7.81640625" customWidth="1"/>
    <col min="4" max="4" width="10.6328125" customWidth="1"/>
    <col min="5" max="5" width="11.90625" customWidth="1"/>
    <col min="6" max="6" width="10.6328125" customWidth="1"/>
    <col min="7" max="7" width="8" customWidth="1"/>
    <col min="8" max="8" width="57.6328125" customWidth="1"/>
    <col min="9" max="9" width="15.54296875" customWidth="1"/>
    <col min="10" max="10" width="15" customWidth="1"/>
    <col min="11" max="11" width="22.453125" customWidth="1"/>
    <col min="12" max="12" width="13.26953125" customWidth="1"/>
    <col min="13" max="13" width="39.54296875" customWidth="1"/>
    <col min="14" max="14" width="10.453125" customWidth="1"/>
    <col min="15" max="15" width="11.54296875" customWidth="1"/>
  </cols>
  <sheetData>
    <row r="1" spans="1:15" ht="42.65" customHeight="1" x14ac:dyDescent="0.35">
      <c r="A1" s="661" t="s">
        <v>220</v>
      </c>
      <c r="B1" s="662"/>
      <c r="C1" s="662"/>
      <c r="D1" s="663"/>
      <c r="E1" s="663"/>
      <c r="F1" s="663"/>
      <c r="G1" s="664"/>
      <c r="H1" s="664"/>
      <c r="I1" s="658" t="s">
        <v>36</v>
      </c>
      <c r="J1" s="658"/>
      <c r="K1" s="473">
        <f>Calcoli!G3</f>
        <v>0</v>
      </c>
      <c r="L1" s="474" t="s">
        <v>37</v>
      </c>
      <c r="M1" s="475">
        <f>Calcoli!N17</f>
        <v>0</v>
      </c>
      <c r="N1" s="476"/>
      <c r="O1" s="492"/>
    </row>
    <row r="2" spans="1:15" ht="54.5" customHeight="1" thickBot="1" x14ac:dyDescent="0.4">
      <c r="A2" s="569" t="s">
        <v>38</v>
      </c>
      <c r="B2" s="570">
        <v>12345678</v>
      </c>
      <c r="C2" s="182" t="s">
        <v>41</v>
      </c>
      <c r="D2" s="13" t="s">
        <v>42</v>
      </c>
      <c r="E2" s="13" t="s">
        <v>201</v>
      </c>
      <c r="F2" s="101"/>
      <c r="G2" s="183" t="s">
        <v>44</v>
      </c>
      <c r="H2" s="659" t="s">
        <v>202</v>
      </c>
      <c r="I2" s="660"/>
      <c r="J2" s="353" t="s">
        <v>46</v>
      </c>
      <c r="K2" s="354" t="s">
        <v>183</v>
      </c>
      <c r="L2" s="571" t="s">
        <v>209</v>
      </c>
      <c r="M2" s="572" t="s">
        <v>210</v>
      </c>
      <c r="N2" s="573" t="s">
        <v>188</v>
      </c>
      <c r="O2" s="492"/>
    </row>
    <row r="3" spans="1:15" ht="31" customHeight="1" thickTop="1" x14ac:dyDescent="0.35">
      <c r="A3" s="669" t="s">
        <v>47</v>
      </c>
      <c r="B3" s="5" t="s">
        <v>48</v>
      </c>
      <c r="C3" s="6" t="s">
        <v>49</v>
      </c>
      <c r="D3" s="120">
        <f>Calcoli!N17</f>
        <v>0</v>
      </c>
      <c r="E3" s="520"/>
      <c r="F3" s="96"/>
      <c r="G3" s="501" t="s">
        <v>49</v>
      </c>
      <c r="H3" s="637"/>
      <c r="I3" s="638"/>
      <c r="J3" s="87"/>
      <c r="K3" s="140">
        <f>Calcoli!N20</f>
        <v>0</v>
      </c>
      <c r="L3" s="260"/>
      <c r="M3" s="123"/>
      <c r="N3" s="477" t="str">
        <f>IF(E3=0,"NP",(J3/E3))</f>
        <v>NP</v>
      </c>
      <c r="O3" s="492"/>
    </row>
    <row r="4" spans="1:15" ht="31" customHeight="1" x14ac:dyDescent="0.35">
      <c r="A4" s="669"/>
      <c r="B4" s="1" t="s">
        <v>50</v>
      </c>
      <c r="C4" s="2" t="s">
        <v>49</v>
      </c>
      <c r="D4" s="121">
        <f>Calcoli!N17</f>
        <v>0</v>
      </c>
      <c r="E4" s="521"/>
      <c r="F4" s="97"/>
      <c r="G4" s="502" t="s">
        <v>49</v>
      </c>
      <c r="H4" s="639"/>
      <c r="I4" s="640"/>
      <c r="J4" s="88"/>
      <c r="K4" s="141">
        <f>Calcoli!N21</f>
        <v>0</v>
      </c>
      <c r="L4" s="261"/>
      <c r="M4" s="124"/>
      <c r="N4" s="478" t="str">
        <f t="shared" ref="N4:N7" si="0">IF(E4=0,"NP",(J4/E4))</f>
        <v>NP</v>
      </c>
      <c r="O4" s="492"/>
    </row>
    <row r="5" spans="1:15" ht="52" customHeight="1" x14ac:dyDescent="0.35">
      <c r="A5" s="669"/>
      <c r="B5" s="3" t="s">
        <v>223</v>
      </c>
      <c r="C5" s="4" t="s">
        <v>49</v>
      </c>
      <c r="D5" s="122">
        <f>Calcoli!N17</f>
        <v>0</v>
      </c>
      <c r="E5" s="522"/>
      <c r="F5" s="98"/>
      <c r="G5" s="503"/>
      <c r="H5" s="639"/>
      <c r="I5" s="641"/>
      <c r="J5" s="89"/>
      <c r="K5" s="141">
        <f>Calcoli!N23</f>
        <v>0</v>
      </c>
      <c r="L5" s="261"/>
      <c r="M5" s="125"/>
      <c r="N5" s="478" t="str">
        <f t="shared" si="0"/>
        <v>NP</v>
      </c>
      <c r="O5" s="492"/>
    </row>
    <row r="6" spans="1:15" ht="29.5" customHeight="1" thickBot="1" x14ac:dyDescent="0.4">
      <c r="A6" s="670"/>
      <c r="B6" s="7" t="s">
        <v>51</v>
      </c>
      <c r="C6" s="8" t="s">
        <v>49</v>
      </c>
      <c r="D6" s="33"/>
      <c r="E6" s="383"/>
      <c r="F6" s="379"/>
      <c r="G6" s="504"/>
      <c r="H6" s="642"/>
      <c r="I6" s="643"/>
      <c r="J6" s="90">
        <f>SUM(J3:J5)</f>
        <v>0</v>
      </c>
      <c r="K6" s="388">
        <f>SUM(K3:K5)</f>
        <v>0</v>
      </c>
      <c r="L6" s="262">
        <f>SUM(L3:L5)</f>
        <v>0</v>
      </c>
      <c r="M6" s="126"/>
      <c r="N6" s="479"/>
      <c r="O6" s="492"/>
    </row>
    <row r="7" spans="1:15" ht="46" customHeight="1" thickTop="1" thickBot="1" x14ac:dyDescent="0.4">
      <c r="A7" s="480" t="s">
        <v>197</v>
      </c>
      <c r="B7" s="201" t="s">
        <v>193</v>
      </c>
      <c r="C7" s="17" t="s">
        <v>54</v>
      </c>
      <c r="D7" s="378">
        <f>Calcoli!N31</f>
        <v>0</v>
      </c>
      <c r="E7" s="523"/>
      <c r="F7" s="376"/>
      <c r="G7" s="505"/>
      <c r="H7" s="667"/>
      <c r="I7" s="668"/>
      <c r="J7" s="392"/>
      <c r="K7" s="389">
        <f>Calcoli!N32</f>
        <v>0</v>
      </c>
      <c r="L7" s="546"/>
      <c r="M7" s="377"/>
      <c r="N7" s="478" t="str">
        <f t="shared" si="0"/>
        <v>NP</v>
      </c>
      <c r="O7" s="492"/>
    </row>
    <row r="8" spans="1:15" ht="24" customHeight="1" thickTop="1" thickBot="1" x14ac:dyDescent="0.4">
      <c r="A8" s="671" t="s">
        <v>52</v>
      </c>
      <c r="B8" s="9" t="s">
        <v>53</v>
      </c>
      <c r="C8" s="17" t="s">
        <v>54</v>
      </c>
      <c r="D8" s="598">
        <f>Calcoli!G3</f>
        <v>0</v>
      </c>
      <c r="E8" s="520"/>
      <c r="F8" s="251"/>
      <c r="G8" s="506"/>
      <c r="H8" s="665"/>
      <c r="I8" s="666"/>
      <c r="J8" s="63"/>
      <c r="K8" s="653"/>
      <c r="L8" s="253"/>
      <c r="M8" s="73"/>
      <c r="N8" s="478" t="str">
        <f t="shared" ref="N8:N15" si="1">IF(E8=0,"NP",(J8/E8))</f>
        <v>NP</v>
      </c>
      <c r="O8" s="492"/>
    </row>
    <row r="9" spans="1:15" ht="24" customHeight="1" thickBot="1" x14ac:dyDescent="0.4">
      <c r="A9" s="672"/>
      <c r="B9" s="10" t="s">
        <v>55</v>
      </c>
      <c r="C9" s="18" t="s">
        <v>54</v>
      </c>
      <c r="D9" s="598">
        <f>Calcoli!G3</f>
        <v>0</v>
      </c>
      <c r="E9" s="524"/>
      <c r="F9" s="252"/>
      <c r="G9" s="507"/>
      <c r="H9" s="656"/>
      <c r="I9" s="657"/>
      <c r="J9" s="64"/>
      <c r="K9" s="654"/>
      <c r="L9" s="254"/>
      <c r="M9" s="74"/>
      <c r="N9" s="478" t="str">
        <f t="shared" si="1"/>
        <v>NP</v>
      </c>
      <c r="O9" s="492"/>
    </row>
    <row r="10" spans="1:15" ht="24" customHeight="1" thickBot="1" x14ac:dyDescent="0.4">
      <c r="A10" s="672"/>
      <c r="B10" s="11" t="s">
        <v>56</v>
      </c>
      <c r="C10" s="18" t="s">
        <v>54</v>
      </c>
      <c r="D10" s="598">
        <f>Calcoli!G3</f>
        <v>0</v>
      </c>
      <c r="E10" s="524"/>
      <c r="F10" s="252"/>
      <c r="G10" s="507"/>
      <c r="H10" s="647"/>
      <c r="I10" s="648"/>
      <c r="J10" s="64"/>
      <c r="K10" s="654"/>
      <c r="L10" s="254"/>
      <c r="M10" s="74"/>
      <c r="N10" s="478" t="str">
        <f t="shared" si="1"/>
        <v>NP</v>
      </c>
      <c r="O10" s="492"/>
    </row>
    <row r="11" spans="1:15" ht="24" customHeight="1" thickBot="1" x14ac:dyDescent="0.4">
      <c r="A11" s="672"/>
      <c r="B11" s="11" t="s">
        <v>57</v>
      </c>
      <c r="C11" s="18" t="s">
        <v>54</v>
      </c>
      <c r="D11" s="598">
        <f>Calcoli!G3</f>
        <v>0</v>
      </c>
      <c r="E11" s="524"/>
      <c r="F11" s="252"/>
      <c r="G11" s="507"/>
      <c r="H11" s="647"/>
      <c r="I11" s="648"/>
      <c r="J11" s="64"/>
      <c r="K11" s="654"/>
      <c r="L11" s="254"/>
      <c r="M11" s="74"/>
      <c r="N11" s="478" t="str">
        <f t="shared" si="1"/>
        <v>NP</v>
      </c>
      <c r="O11" s="492"/>
    </row>
    <row r="12" spans="1:15" ht="24" customHeight="1" x14ac:dyDescent="0.35">
      <c r="A12" s="672"/>
      <c r="B12" s="10" t="s">
        <v>58</v>
      </c>
      <c r="C12" s="18" t="s">
        <v>54</v>
      </c>
      <c r="D12" s="598">
        <f>Calcoli!G3</f>
        <v>0</v>
      </c>
      <c r="E12" s="524"/>
      <c r="F12" s="252"/>
      <c r="G12" s="507"/>
      <c r="H12" s="647"/>
      <c r="I12" s="648"/>
      <c r="J12" s="64"/>
      <c r="K12" s="654"/>
      <c r="L12" s="254"/>
      <c r="M12" s="74"/>
      <c r="N12" s="478" t="str">
        <f t="shared" si="1"/>
        <v>NP</v>
      </c>
      <c r="O12" s="492"/>
    </row>
    <row r="13" spans="1:15" ht="24" customHeight="1" x14ac:dyDescent="0.35">
      <c r="A13" s="672"/>
      <c r="B13" s="29" t="s">
        <v>59</v>
      </c>
      <c r="C13" s="19" t="s">
        <v>60</v>
      </c>
      <c r="D13" s="35"/>
      <c r="E13" s="525"/>
      <c r="F13" s="138"/>
      <c r="G13" s="508"/>
      <c r="H13" s="645" t="s">
        <v>225</v>
      </c>
      <c r="I13" s="646"/>
      <c r="J13" s="64"/>
      <c r="K13" s="654"/>
      <c r="L13" s="254"/>
      <c r="M13" s="75"/>
      <c r="N13" s="478" t="str">
        <f t="shared" si="1"/>
        <v>NP</v>
      </c>
      <c r="O13" s="492"/>
    </row>
    <row r="14" spans="1:15" ht="24" customHeight="1" x14ac:dyDescent="0.35">
      <c r="A14" s="672"/>
      <c r="B14" s="65"/>
      <c r="C14" s="47"/>
      <c r="D14" s="34"/>
      <c r="E14" s="526"/>
      <c r="F14" s="34"/>
      <c r="G14" s="509"/>
      <c r="H14" s="639"/>
      <c r="I14" s="648"/>
      <c r="J14" s="64"/>
      <c r="K14" s="654"/>
      <c r="L14" s="254"/>
      <c r="M14" s="75"/>
      <c r="N14" s="478" t="str">
        <f t="shared" si="1"/>
        <v>NP</v>
      </c>
      <c r="O14" s="492"/>
    </row>
    <row r="15" spans="1:15" ht="24" customHeight="1" x14ac:dyDescent="0.35">
      <c r="A15" s="672"/>
      <c r="B15" s="65"/>
      <c r="C15" s="47"/>
      <c r="D15" s="34"/>
      <c r="E15" s="526"/>
      <c r="F15" s="34"/>
      <c r="G15" s="509"/>
      <c r="H15" s="639"/>
      <c r="I15" s="648"/>
      <c r="J15" s="86"/>
      <c r="K15" s="655"/>
      <c r="L15" s="255"/>
      <c r="M15" s="75"/>
      <c r="N15" s="478" t="str">
        <f t="shared" si="1"/>
        <v>NP</v>
      </c>
      <c r="O15" s="492"/>
    </row>
    <row r="16" spans="1:15" ht="25" customHeight="1" thickBot="1" x14ac:dyDescent="0.4">
      <c r="A16" s="672"/>
      <c r="B16" s="14" t="s">
        <v>51</v>
      </c>
      <c r="C16" s="380"/>
      <c r="D16" s="381"/>
      <c r="E16" s="381"/>
      <c r="F16" s="381"/>
      <c r="G16" s="510"/>
      <c r="H16" s="642"/>
      <c r="I16" s="644"/>
      <c r="J16" s="91">
        <f>SUM(J8:J15)</f>
        <v>0</v>
      </c>
      <c r="K16" s="390">
        <f>Calcoli!G7</f>
        <v>0</v>
      </c>
      <c r="L16" s="165">
        <f>SUM(L8:L15)</f>
        <v>0</v>
      </c>
      <c r="M16" s="76"/>
      <c r="N16" s="479"/>
      <c r="O16" s="492"/>
    </row>
    <row r="17" spans="1:15" ht="17.25" customHeight="1" thickTop="1" x14ac:dyDescent="0.35">
      <c r="A17" s="634" t="s">
        <v>61</v>
      </c>
      <c r="B17" s="15" t="s">
        <v>199</v>
      </c>
      <c r="C17" s="21" t="s">
        <v>49</v>
      </c>
      <c r="D17" s="598">
        <f>Calcoli!G3</f>
        <v>0</v>
      </c>
      <c r="E17" s="527"/>
      <c r="F17" s="99"/>
      <c r="G17" s="511" t="str">
        <f>C17</f>
        <v>ha</v>
      </c>
      <c r="H17" s="649"/>
      <c r="I17" s="650"/>
      <c r="J17" s="63"/>
      <c r="K17" s="268">
        <f>0.8*Calcoli!G4</f>
        <v>0</v>
      </c>
      <c r="L17" s="257"/>
      <c r="M17" s="77"/>
      <c r="N17" s="478" t="str">
        <f t="shared" ref="N17:N19" si="2">IF(E17=0,"NP",(J17/E17))</f>
        <v>NP</v>
      </c>
      <c r="O17" s="492"/>
    </row>
    <row r="18" spans="1:15" ht="20.5" customHeight="1" x14ac:dyDescent="0.35">
      <c r="A18" s="635"/>
      <c r="B18" s="20" t="s">
        <v>62</v>
      </c>
      <c r="C18" s="22" t="s">
        <v>63</v>
      </c>
      <c r="D18" s="161">
        <f>Calcoli!G4</f>
        <v>0</v>
      </c>
      <c r="E18" s="528"/>
      <c r="F18" s="100"/>
      <c r="G18" s="512" t="str">
        <f>C18</f>
        <v>n.</v>
      </c>
      <c r="H18" s="639"/>
      <c r="I18" s="648"/>
      <c r="J18" s="92"/>
      <c r="K18" s="269">
        <f>1.3*Calcoli!G4</f>
        <v>0</v>
      </c>
      <c r="L18" s="258"/>
      <c r="M18" s="78"/>
      <c r="N18" s="478" t="str">
        <f t="shared" si="2"/>
        <v>NP</v>
      </c>
      <c r="O18" s="492"/>
    </row>
    <row r="19" spans="1:15" ht="20.5" customHeight="1" x14ac:dyDescent="0.35">
      <c r="A19" s="635"/>
      <c r="B19" s="16" t="s">
        <v>64</v>
      </c>
      <c r="C19" s="22" t="s">
        <v>63</v>
      </c>
      <c r="D19" s="129">
        <f>Calcoli!G4</f>
        <v>0</v>
      </c>
      <c r="E19" s="529"/>
      <c r="F19" s="40"/>
      <c r="G19" s="513"/>
      <c r="H19" s="639"/>
      <c r="I19" s="648"/>
      <c r="J19" s="64"/>
      <c r="K19" s="270">
        <f>Calcoli!G12</f>
        <v>0</v>
      </c>
      <c r="L19" s="259"/>
      <c r="M19" s="79"/>
      <c r="N19" s="478" t="str">
        <f t="shared" si="2"/>
        <v>NP</v>
      </c>
      <c r="O19" s="492"/>
    </row>
    <row r="20" spans="1:15" ht="23.5" customHeight="1" thickBot="1" x14ac:dyDescent="0.4">
      <c r="A20" s="636"/>
      <c r="B20" s="12" t="s">
        <v>51</v>
      </c>
      <c r="C20" s="382"/>
      <c r="D20" s="379"/>
      <c r="E20" s="383"/>
      <c r="F20" s="383"/>
      <c r="G20" s="504"/>
      <c r="H20" s="642"/>
      <c r="I20" s="644"/>
      <c r="J20" s="93">
        <f>SUM(J17:J19)</f>
        <v>0</v>
      </c>
      <c r="K20" s="391">
        <f>SUM(K17:K19)</f>
        <v>0</v>
      </c>
      <c r="L20" s="177">
        <f>SUM(L17:L19)</f>
        <v>0</v>
      </c>
      <c r="M20" s="80"/>
      <c r="N20" s="479"/>
      <c r="O20" s="492"/>
    </row>
    <row r="21" spans="1:15" ht="20.149999999999999" customHeight="1" thickTop="1" x14ac:dyDescent="0.35">
      <c r="A21" s="673" t="s">
        <v>65</v>
      </c>
      <c r="B21" s="25" t="s">
        <v>66</v>
      </c>
      <c r="C21" s="21" t="s">
        <v>63</v>
      </c>
      <c r="D21" s="130">
        <f>Calcoli!G13</f>
        <v>0</v>
      </c>
      <c r="E21" s="530"/>
      <c r="F21" s="100"/>
      <c r="G21" s="512" t="str">
        <f t="shared" ref="G21:G23" si="3">C21</f>
        <v>n.</v>
      </c>
      <c r="H21" s="652"/>
      <c r="I21" s="650"/>
      <c r="J21" s="63"/>
      <c r="K21" s="680"/>
      <c r="L21" s="267"/>
      <c r="M21" s="77"/>
      <c r="N21" s="478" t="str">
        <f t="shared" ref="N21:N35" si="4">IF(E21=0,"NP",(J21/E21))</f>
        <v>NP</v>
      </c>
      <c r="O21" s="492"/>
    </row>
    <row r="22" spans="1:15" ht="25" customHeight="1" x14ac:dyDescent="0.35">
      <c r="A22" s="674"/>
      <c r="B22" s="24" t="s">
        <v>67</v>
      </c>
      <c r="C22" s="23" t="s">
        <v>63</v>
      </c>
      <c r="D22" s="131">
        <f>Calcoli!G13</f>
        <v>0</v>
      </c>
      <c r="E22" s="531"/>
      <c r="F22" s="100"/>
      <c r="G22" s="512" t="str">
        <f t="shared" si="3"/>
        <v>n.</v>
      </c>
      <c r="H22" s="647"/>
      <c r="I22" s="648"/>
      <c r="J22" s="64"/>
      <c r="K22" s="681"/>
      <c r="L22" s="412"/>
      <c r="M22" s="79"/>
      <c r="N22" s="478" t="str">
        <f t="shared" si="4"/>
        <v>NP</v>
      </c>
      <c r="O22" s="492"/>
    </row>
    <row r="23" spans="1:15" ht="24.5" customHeight="1" x14ac:dyDescent="0.35">
      <c r="A23" s="674"/>
      <c r="B23" s="24" t="s">
        <v>68</v>
      </c>
      <c r="C23" s="23" t="s">
        <v>63</v>
      </c>
      <c r="D23" s="129">
        <f>Calcoli!G19</f>
        <v>0</v>
      </c>
      <c r="E23" s="531"/>
      <c r="F23" s="100"/>
      <c r="G23" s="512" t="str">
        <f t="shared" si="3"/>
        <v>n.</v>
      </c>
      <c r="H23" s="647"/>
      <c r="I23" s="648"/>
      <c r="J23" s="64"/>
      <c r="K23" s="681"/>
      <c r="L23" s="412"/>
      <c r="M23" s="79"/>
      <c r="N23" s="478" t="str">
        <f t="shared" si="4"/>
        <v>NP</v>
      </c>
      <c r="O23" s="492"/>
    </row>
    <row r="24" spans="1:15" ht="23" customHeight="1" x14ac:dyDescent="0.35">
      <c r="A24" s="674"/>
      <c r="B24" s="24" t="s">
        <v>69</v>
      </c>
      <c r="C24" s="23" t="s">
        <v>70</v>
      </c>
      <c r="D24" s="129">
        <f>Calcoli!G21</f>
        <v>0</v>
      </c>
      <c r="E24" s="532"/>
      <c r="F24" s="519" t="s">
        <v>208</v>
      </c>
      <c r="G24" s="518"/>
      <c r="H24" s="639"/>
      <c r="I24" s="648"/>
      <c r="J24" s="64"/>
      <c r="K24" s="681"/>
      <c r="L24" s="412"/>
      <c r="M24" s="79"/>
      <c r="N24" s="478" t="str">
        <f t="shared" si="4"/>
        <v>NP</v>
      </c>
      <c r="O24" s="492"/>
    </row>
    <row r="25" spans="1:15" ht="25" customHeight="1" x14ac:dyDescent="0.35">
      <c r="A25" s="674"/>
      <c r="B25" s="24" t="s">
        <v>71</v>
      </c>
      <c r="C25" s="23" t="s">
        <v>70</v>
      </c>
      <c r="D25" s="129">
        <f>Calcoli!G23</f>
        <v>0</v>
      </c>
      <c r="E25" s="533"/>
      <c r="F25" s="519" t="s">
        <v>208</v>
      </c>
      <c r="G25" s="518"/>
      <c r="H25" s="647"/>
      <c r="I25" s="648"/>
      <c r="J25" s="64"/>
      <c r="K25" s="681"/>
      <c r="L25" s="412"/>
      <c r="M25" s="79"/>
      <c r="N25" s="478" t="str">
        <f t="shared" si="4"/>
        <v>NP</v>
      </c>
      <c r="O25" s="492"/>
    </row>
    <row r="26" spans="1:15" ht="24.5" customHeight="1" x14ac:dyDescent="0.35">
      <c r="A26" s="674"/>
      <c r="B26" s="24" t="s">
        <v>72</v>
      </c>
      <c r="C26" s="23" t="s">
        <v>63</v>
      </c>
      <c r="D26" s="129">
        <f>Calcoli!G4</f>
        <v>0</v>
      </c>
      <c r="E26" s="531"/>
      <c r="F26" s="519"/>
      <c r="G26" s="500"/>
      <c r="H26" s="647"/>
      <c r="I26" s="648"/>
      <c r="J26" s="64"/>
      <c r="K26" s="681"/>
      <c r="L26" s="412"/>
      <c r="M26" s="79"/>
      <c r="N26" s="478" t="str">
        <f t="shared" si="4"/>
        <v>NP</v>
      </c>
      <c r="O26" s="492"/>
    </row>
    <row r="27" spans="1:15" ht="26.5" customHeight="1" x14ac:dyDescent="0.35">
      <c r="A27" s="674"/>
      <c r="B27" s="24" t="s">
        <v>73</v>
      </c>
      <c r="C27" s="23" t="s">
        <v>70</v>
      </c>
      <c r="D27" s="129">
        <f>Calcoli!G28</f>
        <v>0</v>
      </c>
      <c r="E27" s="533"/>
      <c r="F27" s="519" t="s">
        <v>208</v>
      </c>
      <c r="G27" s="518"/>
      <c r="H27" s="647"/>
      <c r="I27" s="640"/>
      <c r="J27" s="64"/>
      <c r="K27" s="681"/>
      <c r="L27" s="412"/>
      <c r="M27" s="79"/>
      <c r="N27" s="478" t="str">
        <f t="shared" si="4"/>
        <v>NP</v>
      </c>
      <c r="O27" s="492"/>
    </row>
    <row r="28" spans="1:15" ht="32.25" customHeight="1" x14ac:dyDescent="0.35">
      <c r="A28" s="674"/>
      <c r="B28" s="24" t="s">
        <v>74</v>
      </c>
      <c r="C28" s="23" t="s">
        <v>63</v>
      </c>
      <c r="D28" s="39"/>
      <c r="E28" s="531"/>
      <c r="F28" s="40"/>
      <c r="G28" s="500"/>
      <c r="H28" s="647"/>
      <c r="I28" s="648"/>
      <c r="J28" s="64"/>
      <c r="K28" s="681"/>
      <c r="L28" s="412"/>
      <c r="M28" s="79"/>
      <c r="N28" s="478" t="str">
        <f t="shared" si="4"/>
        <v>NP</v>
      </c>
      <c r="O28" s="492"/>
    </row>
    <row r="29" spans="1:15" ht="20.149999999999999" customHeight="1" x14ac:dyDescent="0.35">
      <c r="A29" s="674"/>
      <c r="B29" s="24" t="s">
        <v>75</v>
      </c>
      <c r="C29" s="23" t="s">
        <v>63</v>
      </c>
      <c r="D29" s="129">
        <f>Calcoli!G25</f>
        <v>0</v>
      </c>
      <c r="E29" s="531"/>
      <c r="F29" s="40"/>
      <c r="G29" s="514" t="s">
        <v>63</v>
      </c>
      <c r="H29" s="647"/>
      <c r="I29" s="648"/>
      <c r="J29" s="64"/>
      <c r="K29" s="681"/>
      <c r="L29" s="412"/>
      <c r="M29" s="79"/>
      <c r="N29" s="478" t="str">
        <f t="shared" si="4"/>
        <v>NP</v>
      </c>
      <c r="O29" s="492"/>
    </row>
    <row r="30" spans="1:15" ht="30.75" customHeight="1" x14ac:dyDescent="0.35">
      <c r="A30" s="674"/>
      <c r="B30" s="26" t="s">
        <v>76</v>
      </c>
      <c r="C30" s="23" t="s">
        <v>63</v>
      </c>
      <c r="D30" s="39"/>
      <c r="E30" s="531"/>
      <c r="F30" s="40"/>
      <c r="G30" s="514" t="s">
        <v>63</v>
      </c>
      <c r="H30" s="647"/>
      <c r="I30" s="648"/>
      <c r="J30" s="64"/>
      <c r="K30" s="681"/>
      <c r="L30" s="412"/>
      <c r="M30" s="79"/>
      <c r="N30" s="478" t="str">
        <f t="shared" si="4"/>
        <v>NP</v>
      </c>
      <c r="O30" s="492"/>
    </row>
    <row r="31" spans="1:15" ht="33.75" customHeight="1" x14ac:dyDescent="0.35">
      <c r="A31" s="674"/>
      <c r="B31" s="11" t="s">
        <v>77</v>
      </c>
      <c r="C31" s="23" t="s">
        <v>49</v>
      </c>
      <c r="D31" s="139">
        <f>Calcoli!G3</f>
        <v>0</v>
      </c>
      <c r="E31" s="536"/>
      <c r="F31" s="40"/>
      <c r="G31" s="515"/>
      <c r="H31" s="647"/>
      <c r="I31" s="648"/>
      <c r="J31" s="64"/>
      <c r="K31" s="681"/>
      <c r="L31" s="412"/>
      <c r="M31" s="79"/>
      <c r="N31" s="478" t="str">
        <f t="shared" si="4"/>
        <v>NP</v>
      </c>
      <c r="O31" s="492"/>
    </row>
    <row r="32" spans="1:15" ht="20.149999999999999" customHeight="1" x14ac:dyDescent="0.35">
      <c r="A32" s="675"/>
      <c r="B32" s="66"/>
      <c r="C32" s="42"/>
      <c r="D32" s="42"/>
      <c r="E32" s="69"/>
      <c r="F32" s="48"/>
      <c r="G32" s="516"/>
      <c r="H32" s="647"/>
      <c r="I32" s="648"/>
      <c r="J32" s="94"/>
      <c r="K32" s="681"/>
      <c r="L32" s="412"/>
      <c r="M32" s="81"/>
      <c r="N32" s="478" t="str">
        <f t="shared" si="4"/>
        <v>NP</v>
      </c>
      <c r="O32" s="492"/>
    </row>
    <row r="33" spans="1:15" ht="20.149999999999999" customHeight="1" x14ac:dyDescent="0.35">
      <c r="A33" s="675"/>
      <c r="B33" s="66"/>
      <c r="C33" s="42"/>
      <c r="D33" s="42"/>
      <c r="E33" s="69"/>
      <c r="F33" s="48"/>
      <c r="G33" s="516"/>
      <c r="H33" s="647"/>
      <c r="I33" s="640"/>
      <c r="J33" s="94"/>
      <c r="K33" s="681"/>
      <c r="L33" s="412"/>
      <c r="M33" s="81"/>
      <c r="N33" s="478" t="str">
        <f t="shared" si="4"/>
        <v>NP</v>
      </c>
      <c r="O33" s="492"/>
    </row>
    <row r="34" spans="1:15" ht="20.149999999999999" customHeight="1" x14ac:dyDescent="0.35">
      <c r="A34" s="675"/>
      <c r="B34" s="66"/>
      <c r="C34" s="42"/>
      <c r="D34" s="42"/>
      <c r="E34" s="69"/>
      <c r="F34" s="48"/>
      <c r="G34" s="516"/>
      <c r="H34" s="647"/>
      <c r="I34" s="648"/>
      <c r="J34" s="94"/>
      <c r="K34" s="681"/>
      <c r="L34" s="412"/>
      <c r="M34" s="81"/>
      <c r="N34" s="478" t="str">
        <f t="shared" si="4"/>
        <v>NP</v>
      </c>
      <c r="O34" s="492"/>
    </row>
    <row r="35" spans="1:15" ht="49.5" customHeight="1" x14ac:dyDescent="0.35">
      <c r="A35" s="675"/>
      <c r="B35" s="66" t="s">
        <v>78</v>
      </c>
      <c r="C35" s="42"/>
      <c r="D35" s="42"/>
      <c r="E35" s="69"/>
      <c r="F35" s="48"/>
      <c r="G35" s="516"/>
      <c r="H35" s="647"/>
      <c r="I35" s="648"/>
      <c r="J35" s="94"/>
      <c r="K35" s="682"/>
      <c r="L35" s="412"/>
      <c r="M35" s="81"/>
      <c r="N35" s="478" t="str">
        <f t="shared" si="4"/>
        <v>NP</v>
      </c>
      <c r="O35" s="492"/>
    </row>
    <row r="36" spans="1:15" ht="22" customHeight="1" thickBot="1" x14ac:dyDescent="0.4">
      <c r="A36" s="676"/>
      <c r="B36" s="27" t="s">
        <v>51</v>
      </c>
      <c r="C36" s="382"/>
      <c r="D36" s="379"/>
      <c r="E36" s="383"/>
      <c r="F36" s="383"/>
      <c r="G36" s="510"/>
      <c r="H36" s="642"/>
      <c r="I36" s="644"/>
      <c r="J36" s="93">
        <f>SUM(J21:J35)</f>
        <v>0</v>
      </c>
      <c r="K36" s="391">
        <f>Calcoli!G27</f>
        <v>0</v>
      </c>
      <c r="L36" s="177">
        <f>SUM(L21:L35)</f>
        <v>0</v>
      </c>
      <c r="M36" s="80"/>
      <c r="N36" s="479"/>
      <c r="O36" s="492"/>
    </row>
    <row r="37" spans="1:15" ht="18.649999999999999" customHeight="1" thickTop="1" x14ac:dyDescent="0.35">
      <c r="A37" s="677" t="s">
        <v>79</v>
      </c>
      <c r="B37" s="28" t="s">
        <v>80</v>
      </c>
      <c r="C37" s="41" t="s">
        <v>63</v>
      </c>
      <c r="D37" s="162">
        <f>Calcoli!N6</f>
        <v>0</v>
      </c>
      <c r="E37" s="534"/>
      <c r="F37" s="547"/>
      <c r="G37" s="511" t="str">
        <f t="shared" ref="G37" si="5">C37</f>
        <v>n.</v>
      </c>
      <c r="H37" s="652"/>
      <c r="I37" s="650"/>
      <c r="J37" s="95"/>
      <c r="K37" s="271">
        <f>0.3*Calcoli!N6</f>
        <v>0</v>
      </c>
      <c r="L37" s="413"/>
      <c r="M37" s="82"/>
      <c r="N37" s="478" t="str">
        <f t="shared" ref="N37:N38" si="6">IF(E37=0,"NP",(J37/E37))</f>
        <v>NP</v>
      </c>
      <c r="O37" s="492"/>
    </row>
    <row r="38" spans="1:15" ht="26.5" thickBot="1" x14ac:dyDescent="0.4">
      <c r="A38" s="678"/>
      <c r="B38" s="36" t="s">
        <v>81</v>
      </c>
      <c r="C38" s="43" t="s">
        <v>63</v>
      </c>
      <c r="D38" s="163">
        <f>Calcoli!N6</f>
        <v>0</v>
      </c>
      <c r="E38" s="535"/>
      <c r="F38" s="102"/>
      <c r="G38" s="517"/>
      <c r="H38" s="651"/>
      <c r="I38" s="648"/>
      <c r="J38" s="94"/>
      <c r="K38" s="178">
        <f>1.7*Calcoli!N6</f>
        <v>0</v>
      </c>
      <c r="L38" s="414"/>
      <c r="M38" s="83"/>
      <c r="N38" s="478" t="str">
        <f t="shared" si="6"/>
        <v>NP</v>
      </c>
      <c r="O38" s="492"/>
    </row>
    <row r="39" spans="1:15" ht="30" customHeight="1" thickBot="1" x14ac:dyDescent="0.4">
      <c r="A39" s="679"/>
      <c r="B39" s="548" t="s">
        <v>51</v>
      </c>
      <c r="C39" s="549"/>
      <c r="D39" s="550"/>
      <c r="E39" s="551"/>
      <c r="F39" s="552"/>
      <c r="G39" s="553"/>
      <c r="H39" s="683"/>
      <c r="I39" s="684"/>
      <c r="J39" s="554">
        <f>SUM(J37:J38)</f>
        <v>0</v>
      </c>
      <c r="K39" s="555">
        <f>SUM(K37:K38)</f>
        <v>0</v>
      </c>
      <c r="L39" s="556">
        <f>SUM(L37:L38)</f>
        <v>0</v>
      </c>
      <c r="M39" s="557"/>
      <c r="N39" s="479"/>
      <c r="O39" s="492"/>
    </row>
  </sheetData>
  <sheetProtection algorithmName="SHA-512" hashValue="RU/t71jxu03ElNTP1dw9/nKnfHfGS6uid2fvSWQFwsBh9klMP4eWm6J6t/jK4a0J2YuQEO7N41C1KjbJCEOMwg==" saltValue="1k0KdHw6bT7Q013fcjbd3A==" spinCount="100000" sheet="1" selectLockedCells="1"/>
  <mergeCells count="47">
    <mergeCell ref="A21:A36"/>
    <mergeCell ref="A37:A39"/>
    <mergeCell ref="K21:K35"/>
    <mergeCell ref="H23:I23"/>
    <mergeCell ref="H30:I30"/>
    <mergeCell ref="H31:I31"/>
    <mergeCell ref="H32:I32"/>
    <mergeCell ref="H35:I35"/>
    <mergeCell ref="H24:I24"/>
    <mergeCell ref="H25:I25"/>
    <mergeCell ref="H26:I26"/>
    <mergeCell ref="H28:I28"/>
    <mergeCell ref="H29:I29"/>
    <mergeCell ref="H39:I39"/>
    <mergeCell ref="H36:I36"/>
    <mergeCell ref="H37:I37"/>
    <mergeCell ref="K8:K15"/>
    <mergeCell ref="H15:I15"/>
    <mergeCell ref="H9:I9"/>
    <mergeCell ref="I1:J1"/>
    <mergeCell ref="H2:I2"/>
    <mergeCell ref="A1:H1"/>
    <mergeCell ref="H8:I8"/>
    <mergeCell ref="H11:I11"/>
    <mergeCell ref="H7:I7"/>
    <mergeCell ref="A3:A6"/>
    <mergeCell ref="A8:A16"/>
    <mergeCell ref="H38:I38"/>
    <mergeCell ref="H22:I22"/>
    <mergeCell ref="H18:I18"/>
    <mergeCell ref="H19:I19"/>
    <mergeCell ref="H20:I20"/>
    <mergeCell ref="H34:I34"/>
    <mergeCell ref="H27:I27"/>
    <mergeCell ref="H33:I33"/>
    <mergeCell ref="H21:I21"/>
    <mergeCell ref="A17:A20"/>
    <mergeCell ref="H3:I3"/>
    <mergeCell ref="H4:I4"/>
    <mergeCell ref="H5:I5"/>
    <mergeCell ref="H6:I6"/>
    <mergeCell ref="H16:I16"/>
    <mergeCell ref="H13:I13"/>
    <mergeCell ref="H10:I10"/>
    <mergeCell ref="H17:I17"/>
    <mergeCell ref="H12:I12"/>
    <mergeCell ref="H14:I14"/>
  </mergeCells>
  <pageMargins left="0.7" right="0.7" top="0.75" bottom="0.75" header="0.3" footer="0.3"/>
  <pageSetup paperSize="8" scale="7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33"/>
  <sheetViews>
    <sheetView topLeftCell="A10" zoomScale="80" zoomScaleNormal="80" workbookViewId="0">
      <selection activeCell="H31" sqref="H31"/>
    </sheetView>
  </sheetViews>
  <sheetFormatPr defaultColWidth="9.1796875" defaultRowHeight="10.5" x14ac:dyDescent="0.25"/>
  <cols>
    <col min="1" max="1" width="23.7265625" style="208" customWidth="1"/>
    <col min="2" max="2" width="23.90625" style="208" customWidth="1"/>
    <col min="3" max="3" width="34" style="208" customWidth="1"/>
    <col min="4" max="4" width="15.7265625" style="208" customWidth="1"/>
    <col min="5" max="5" width="14.81640625" style="208" customWidth="1"/>
    <col min="6" max="6" width="20.1796875" style="208" customWidth="1"/>
    <col min="7" max="7" width="17.1796875" style="208" customWidth="1"/>
    <col min="8" max="8" width="33.81640625" style="208" customWidth="1"/>
    <col min="9" max="9" width="11.26953125" style="208" customWidth="1"/>
    <col min="10" max="10" width="35.7265625" style="208" hidden="1" customWidth="1"/>
    <col min="11" max="11" width="14.7265625" style="208" hidden="1" customWidth="1"/>
    <col min="12" max="13" width="9.1796875" style="208" customWidth="1"/>
    <col min="14" max="16384" width="9.1796875" style="208"/>
  </cols>
  <sheetData>
    <row r="1" spans="1:12" ht="45" customHeight="1" thickTop="1" x14ac:dyDescent="0.25">
      <c r="A1" s="685" t="s">
        <v>219</v>
      </c>
      <c r="B1" s="686"/>
      <c r="C1" s="687"/>
      <c r="D1" s="688" t="s">
        <v>36</v>
      </c>
      <c r="E1" s="689"/>
      <c r="F1" s="425">
        <f>Calcoli!G3</f>
        <v>0</v>
      </c>
      <c r="G1" s="426" t="s">
        <v>37</v>
      </c>
      <c r="H1" s="427">
        <f>Calcoli!N17</f>
        <v>0</v>
      </c>
      <c r="I1" s="207"/>
    </row>
    <row r="2" spans="1:12" ht="35.15" customHeight="1" thickBot="1" x14ac:dyDescent="0.3">
      <c r="A2" s="209">
        <f>Descrizione!C3</f>
        <v>0</v>
      </c>
      <c r="B2" s="211" t="s">
        <v>200</v>
      </c>
      <c r="C2" s="211" t="s">
        <v>96</v>
      </c>
      <c r="D2" s="212" t="s">
        <v>211</v>
      </c>
      <c r="E2" s="213" t="s">
        <v>46</v>
      </c>
      <c r="F2" s="214" t="s">
        <v>184</v>
      </c>
      <c r="G2" s="571" t="s">
        <v>209</v>
      </c>
      <c r="H2" s="572" t="s">
        <v>210</v>
      </c>
      <c r="I2" s="215"/>
      <c r="K2" s="208">
        <v>3</v>
      </c>
    </row>
    <row r="3" spans="1:12" ht="24" customHeight="1" thickTop="1" x14ac:dyDescent="0.25">
      <c r="A3" s="690" t="s">
        <v>47</v>
      </c>
      <c r="B3" s="5" t="s">
        <v>48</v>
      </c>
      <c r="C3" s="55"/>
      <c r="D3" s="216">
        <f>E3/Calcoli!K26</f>
        <v>0</v>
      </c>
      <c r="E3" s="58"/>
      <c r="F3" s="384">
        <f>Calcoli!N20</f>
        <v>0</v>
      </c>
      <c r="G3" s="248">
        <v>100</v>
      </c>
      <c r="H3" s="430"/>
      <c r="I3" s="226"/>
      <c r="J3" s="217"/>
      <c r="K3" s="218"/>
      <c r="L3" s="219"/>
    </row>
    <row r="4" spans="1:12" ht="29" customHeight="1" x14ac:dyDescent="0.25">
      <c r="A4" s="691"/>
      <c r="B4" s="1" t="s">
        <v>50</v>
      </c>
      <c r="C4" s="56"/>
      <c r="D4" s="220">
        <f>E4/Calcoli!K26</f>
        <v>0</v>
      </c>
      <c r="E4" s="59"/>
      <c r="F4" s="385">
        <f>Calcoli!N21</f>
        <v>0</v>
      </c>
      <c r="G4" s="249">
        <v>200</v>
      </c>
      <c r="H4" s="431"/>
      <c r="I4" s="226"/>
    </row>
    <row r="5" spans="1:12" ht="24" customHeight="1" thickBot="1" x14ac:dyDescent="0.3">
      <c r="A5" s="692"/>
      <c r="B5" s="7" t="s">
        <v>51</v>
      </c>
      <c r="C5" s="265"/>
      <c r="D5" s="222">
        <f>E5/Calcoli!K26</f>
        <v>0</v>
      </c>
      <c r="E5" s="223">
        <f>E3+E4</f>
        <v>0</v>
      </c>
      <c r="F5" s="224">
        <f>SUM(F3:F4)</f>
        <v>0</v>
      </c>
      <c r="G5" s="225">
        <f>G3+G4</f>
        <v>300</v>
      </c>
      <c r="H5" s="432"/>
      <c r="I5" s="226"/>
    </row>
    <row r="6" spans="1:12" ht="38" customHeight="1" thickTop="1" thickBot="1" x14ac:dyDescent="0.3">
      <c r="A6" s="433" t="s">
        <v>192</v>
      </c>
      <c r="B6" s="201" t="s">
        <v>193</v>
      </c>
      <c r="C6" s="358"/>
      <c r="D6" s="356">
        <f>E6/Calcoli!K26</f>
        <v>0</v>
      </c>
      <c r="E6" s="407"/>
      <c r="F6" s="357">
        <f>Calcoli!N32</f>
        <v>0</v>
      </c>
      <c r="G6" s="360">
        <v>300</v>
      </c>
      <c r="H6" s="434"/>
      <c r="I6" s="226"/>
    </row>
    <row r="7" spans="1:12" ht="24" customHeight="1" thickTop="1" x14ac:dyDescent="0.35">
      <c r="A7" s="696" t="s">
        <v>52</v>
      </c>
      <c r="B7" s="9" t="s">
        <v>53</v>
      </c>
      <c r="C7" s="264"/>
      <c r="D7" s="216">
        <f>E7/Calcoli!K26</f>
        <v>0</v>
      </c>
      <c r="E7" s="84"/>
      <c r="F7" s="653"/>
      <c r="G7" s="260"/>
      <c r="H7" s="435"/>
      <c r="I7" s="227"/>
      <c r="J7" s="228">
        <v>1</v>
      </c>
    </row>
    <row r="8" spans="1:12" ht="24" customHeight="1" x14ac:dyDescent="0.35">
      <c r="A8" s="697"/>
      <c r="B8" s="10" t="s">
        <v>55</v>
      </c>
      <c r="C8" s="179"/>
      <c r="D8" s="263">
        <f>E8/Calcoli!K26</f>
        <v>0</v>
      </c>
      <c r="E8" s="60"/>
      <c r="F8" s="654"/>
      <c r="G8" s="261"/>
      <c r="H8" s="436"/>
      <c r="I8" s="227"/>
      <c r="J8" s="228">
        <v>2</v>
      </c>
    </row>
    <row r="9" spans="1:12" ht="24" customHeight="1" x14ac:dyDescent="0.55000000000000004">
      <c r="A9" s="697"/>
      <c r="B9" s="11" t="s">
        <v>56</v>
      </c>
      <c r="C9" s="437"/>
      <c r="D9" s="220">
        <f>E9/Calcoli!K26</f>
        <v>0</v>
      </c>
      <c r="E9" s="60"/>
      <c r="F9" s="654"/>
      <c r="G9" s="261"/>
      <c r="H9" s="436"/>
      <c r="I9" s="227"/>
      <c r="J9" s="228">
        <v>3</v>
      </c>
      <c r="K9" s="229"/>
    </row>
    <row r="10" spans="1:12" ht="24" customHeight="1" x14ac:dyDescent="0.35">
      <c r="A10" s="697"/>
      <c r="B10" s="11" t="s">
        <v>57</v>
      </c>
      <c r="C10" s="179"/>
      <c r="D10" s="220">
        <f>E10/Calcoli!K26</f>
        <v>0</v>
      </c>
      <c r="E10" s="60"/>
      <c r="F10" s="654"/>
      <c r="G10" s="261"/>
      <c r="H10" s="436"/>
      <c r="I10" s="227"/>
      <c r="J10" s="228">
        <v>4</v>
      </c>
    </row>
    <row r="11" spans="1:12" ht="24" customHeight="1" x14ac:dyDescent="0.35">
      <c r="A11" s="697"/>
      <c r="B11" s="10" t="s">
        <v>58</v>
      </c>
      <c r="C11" s="437"/>
      <c r="D11" s="220">
        <f>E11/Calcoli!K26</f>
        <v>0</v>
      </c>
      <c r="E11" s="60"/>
      <c r="F11" s="654"/>
      <c r="G11" s="261"/>
      <c r="H11" s="436"/>
      <c r="I11" s="227"/>
      <c r="J11" s="228">
        <v>5</v>
      </c>
    </row>
    <row r="12" spans="1:12" ht="24" customHeight="1" x14ac:dyDescent="0.35">
      <c r="A12" s="697"/>
      <c r="B12" s="65"/>
      <c r="C12" s="57"/>
      <c r="D12" s="230">
        <f>E12/Calcoli!K26</f>
        <v>0</v>
      </c>
      <c r="E12" s="85"/>
      <c r="F12" s="695"/>
      <c r="G12" s="261"/>
      <c r="H12" s="438"/>
      <c r="I12" s="227"/>
      <c r="J12" s="228">
        <v>6</v>
      </c>
    </row>
    <row r="13" spans="1:12" ht="24" customHeight="1" thickBot="1" x14ac:dyDescent="0.4">
      <c r="A13" s="697"/>
      <c r="B13" s="14" t="s">
        <v>51</v>
      </c>
      <c r="C13" s="221"/>
      <c r="D13" s="230">
        <f>E13/Calcoli!K26</f>
        <v>0</v>
      </c>
      <c r="E13" s="231">
        <f>SUM(E7:E12)</f>
        <v>0</v>
      </c>
      <c r="F13" s="232">
        <f>Calcoli!G7</f>
        <v>0</v>
      </c>
      <c r="G13" s="233">
        <f>SUM(G7:G12)</f>
        <v>0</v>
      </c>
      <c r="H13" s="438"/>
      <c r="I13" s="227"/>
      <c r="J13" s="228">
        <v>7</v>
      </c>
      <c r="K13" s="234"/>
    </row>
    <row r="14" spans="1:12" ht="24" customHeight="1" thickTop="1" x14ac:dyDescent="0.3">
      <c r="A14" s="702" t="s">
        <v>61</v>
      </c>
      <c r="B14" s="9" t="s">
        <v>199</v>
      </c>
      <c r="C14" s="424"/>
      <c r="D14" s="216">
        <f>E14/Calcoli!K26</f>
        <v>0</v>
      </c>
      <c r="E14" s="180"/>
      <c r="F14" s="386">
        <f>0.8*Calcoli!G4</f>
        <v>0</v>
      </c>
      <c r="G14" s="260"/>
      <c r="H14" s="439"/>
      <c r="I14" s="210"/>
      <c r="J14" s="235"/>
    </row>
    <row r="15" spans="1:12" ht="24" customHeight="1" x14ac:dyDescent="0.3">
      <c r="A15" s="703"/>
      <c r="B15" s="10" t="s">
        <v>64</v>
      </c>
      <c r="C15" s="423"/>
      <c r="D15" s="220">
        <f>E15/Calcoli!K26</f>
        <v>0</v>
      </c>
      <c r="E15" s="181"/>
      <c r="F15" s="387">
        <f>Calcoli!G12</f>
        <v>0</v>
      </c>
      <c r="G15" s="537"/>
      <c r="H15" s="440"/>
      <c r="I15" s="210"/>
      <c r="J15" s="236"/>
    </row>
    <row r="16" spans="1:12" ht="24" customHeight="1" thickBot="1" x14ac:dyDescent="0.3">
      <c r="A16" s="704"/>
      <c r="B16" s="12" t="s">
        <v>51</v>
      </c>
      <c r="C16" s="237"/>
      <c r="D16" s="222">
        <f>E16/Calcoli!K26</f>
        <v>0</v>
      </c>
      <c r="E16" s="202">
        <f>SUM(E14:E15)</f>
        <v>0</v>
      </c>
      <c r="F16" s="238">
        <f>SUM(F14:F15)</f>
        <v>0</v>
      </c>
      <c r="G16" s="538">
        <f>SUM(G14:G15)</f>
        <v>0</v>
      </c>
      <c r="H16" s="441"/>
      <c r="I16" s="210"/>
    </row>
    <row r="17" spans="1:11" ht="31.5" customHeight="1" thickTop="1" thickBot="1" x14ac:dyDescent="0.35">
      <c r="A17" s="442" t="s">
        <v>65</v>
      </c>
      <c r="B17" s="239" t="s">
        <v>77</v>
      </c>
      <c r="C17" s="422"/>
      <c r="D17" s="240">
        <f>E17/Calcoli!K26</f>
        <v>0</v>
      </c>
      <c r="E17" s="61"/>
      <c r="F17" s="241">
        <f>Calcoli!N25</f>
        <v>0</v>
      </c>
      <c r="G17" s="272"/>
      <c r="H17" s="443"/>
      <c r="I17" s="210"/>
      <c r="J17" s="236"/>
    </row>
    <row r="18" spans="1:11" ht="31.5" customHeight="1" thickTop="1" thickBot="1" x14ac:dyDescent="0.3">
      <c r="A18" s="442" t="s">
        <v>79</v>
      </c>
      <c r="B18" s="239" t="s">
        <v>81</v>
      </c>
      <c r="C18" s="422"/>
      <c r="D18" s="240">
        <f>E18/Calcoli!K26</f>
        <v>0</v>
      </c>
      <c r="E18" s="62"/>
      <c r="F18" s="242">
        <f>1.7*Calcoli!N6</f>
        <v>0</v>
      </c>
      <c r="G18" s="273"/>
      <c r="H18" s="443"/>
      <c r="I18" s="210"/>
      <c r="J18" s="243"/>
      <c r="K18" s="244"/>
    </row>
    <row r="19" spans="1:11" ht="15.65" customHeight="1" thickTop="1" x14ac:dyDescent="0.3">
      <c r="A19" s="429"/>
      <c r="B19" s="444"/>
      <c r="C19" s="444"/>
      <c r="D19" s="444"/>
      <c r="E19" s="444"/>
      <c r="F19" s="444"/>
      <c r="G19" s="444"/>
      <c r="H19" s="445" t="str">
        <f>Calcoli!J27</f>
        <v>AM_Rivit_2024_Ver_1.0</v>
      </c>
      <c r="I19" s="207"/>
    </row>
    <row r="20" spans="1:11" x14ac:dyDescent="0.25">
      <c r="A20" s="446"/>
      <c r="B20" s="447"/>
      <c r="C20" s="707"/>
      <c r="D20" s="448"/>
      <c r="E20" s="448"/>
      <c r="F20" s="448"/>
      <c r="G20" s="448"/>
      <c r="H20" s="449"/>
      <c r="I20" s="207"/>
    </row>
    <row r="21" spans="1:11" ht="13" x14ac:dyDescent="0.25">
      <c r="A21" s="450" t="s">
        <v>97</v>
      </c>
      <c r="B21" s="451"/>
      <c r="C21" s="708"/>
      <c r="D21" s="452" t="s">
        <v>98</v>
      </c>
      <c r="E21" s="453"/>
      <c r="F21" s="453"/>
      <c r="G21" s="453"/>
      <c r="H21" s="454"/>
      <c r="I21" s="207"/>
    </row>
    <row r="22" spans="1:11" ht="24.75" customHeight="1" x14ac:dyDescent="0.25">
      <c r="A22" s="455" t="s">
        <v>99</v>
      </c>
      <c r="B22" s="456"/>
      <c r="C22" s="456"/>
      <c r="D22" s="711" t="s">
        <v>100</v>
      </c>
      <c r="E22" s="712"/>
      <c r="F22" s="713"/>
      <c r="G22" s="250" t="s">
        <v>101</v>
      </c>
      <c r="H22" s="457" t="s">
        <v>39</v>
      </c>
      <c r="I22" s="207"/>
    </row>
    <row r="23" spans="1:11" ht="15.5" x14ac:dyDescent="0.25">
      <c r="A23" s="705" t="s">
        <v>204</v>
      </c>
      <c r="B23" s="706"/>
      <c r="C23" s="245" t="s">
        <v>102</v>
      </c>
      <c r="D23" s="709"/>
      <c r="E23" s="710"/>
      <c r="F23" s="710"/>
      <c r="G23" s="246">
        <v>1</v>
      </c>
      <c r="H23" s="458"/>
      <c r="I23" s="207"/>
    </row>
    <row r="24" spans="1:11" ht="15.5" x14ac:dyDescent="0.25">
      <c r="A24" s="700"/>
      <c r="B24" s="701"/>
      <c r="C24" s="245" t="s">
        <v>102</v>
      </c>
      <c r="D24" s="698"/>
      <c r="E24" s="699"/>
      <c r="F24" s="699"/>
      <c r="G24" s="246">
        <v>2</v>
      </c>
      <c r="H24" s="458"/>
      <c r="I24" s="207"/>
    </row>
    <row r="25" spans="1:11" ht="15.5" x14ac:dyDescent="0.35">
      <c r="A25" s="693"/>
      <c r="B25" s="694"/>
      <c r="C25" s="245" t="s">
        <v>102</v>
      </c>
      <c r="D25" s="699"/>
      <c r="E25" s="699"/>
      <c r="F25" s="699"/>
      <c r="G25" s="247">
        <v>3</v>
      </c>
      <c r="H25" s="459"/>
      <c r="I25" s="207"/>
    </row>
    <row r="26" spans="1:11" ht="15.5" x14ac:dyDescent="0.35">
      <c r="A26" s="714"/>
      <c r="B26" s="715"/>
      <c r="C26" s="245" t="s">
        <v>102</v>
      </c>
      <c r="D26" s="698"/>
      <c r="E26" s="699"/>
      <c r="F26" s="699"/>
      <c r="G26" s="246">
        <v>4</v>
      </c>
      <c r="H26" s="458"/>
      <c r="I26" s="207"/>
    </row>
    <row r="27" spans="1:11" ht="15.5" x14ac:dyDescent="0.35">
      <c r="A27" s="693"/>
      <c r="B27" s="694"/>
      <c r="C27" s="245" t="s">
        <v>102</v>
      </c>
      <c r="D27" s="698"/>
      <c r="E27" s="699"/>
      <c r="F27" s="699"/>
      <c r="G27" s="246">
        <v>5</v>
      </c>
      <c r="H27" s="458"/>
      <c r="I27" s="207"/>
    </row>
    <row r="28" spans="1:11" ht="15.5" x14ac:dyDescent="0.35">
      <c r="A28" s="714"/>
      <c r="B28" s="715"/>
      <c r="C28" s="245" t="s">
        <v>102</v>
      </c>
      <c r="D28" s="698"/>
      <c r="E28" s="699"/>
      <c r="F28" s="699"/>
      <c r="G28" s="246">
        <v>6</v>
      </c>
      <c r="H28" s="458"/>
      <c r="I28" s="207"/>
    </row>
    <row r="29" spans="1:11" ht="15.5" x14ac:dyDescent="0.25">
      <c r="A29" s="700"/>
      <c r="B29" s="701"/>
      <c r="C29" s="245" t="s">
        <v>102</v>
      </c>
      <c r="D29" s="698"/>
      <c r="E29" s="699"/>
      <c r="F29" s="699"/>
      <c r="G29" s="246">
        <v>7</v>
      </c>
      <c r="H29" s="458"/>
      <c r="I29" s="207"/>
    </row>
    <row r="30" spans="1:11" ht="21" customHeight="1" x14ac:dyDescent="0.25">
      <c r="A30" s="558"/>
      <c r="B30" s="559"/>
      <c r="C30" s="559"/>
      <c r="D30" s="559"/>
      <c r="E30" s="559"/>
      <c r="F30" s="559"/>
      <c r="G30" s="559"/>
      <c r="H30" s="560"/>
      <c r="I30" s="207"/>
    </row>
    <row r="31" spans="1:11" ht="19.5" customHeight="1" thickBot="1" x14ac:dyDescent="0.4">
      <c r="A31" s="461"/>
      <c r="B31" s="561"/>
      <c r="C31" s="462"/>
      <c r="D31" s="462"/>
      <c r="E31" s="462"/>
      <c r="F31" s="462"/>
      <c r="G31" s="462"/>
      <c r="H31" s="562" t="str">
        <f>Calcoli!J27</f>
        <v>AM_Rivit_2024_Ver_1.0</v>
      </c>
    </row>
    <row r="32" spans="1:11" ht="15" customHeight="1" thickTop="1" x14ac:dyDescent="0.25"/>
    <row r="33" spans="3:7" ht="20.5" customHeight="1" x14ac:dyDescent="0.35">
      <c r="C33" s="460"/>
      <c r="E33" s="460"/>
      <c r="F33" s="460"/>
      <c r="G33" s="460"/>
    </row>
  </sheetData>
  <sheetProtection algorithmName="SHA-512" hashValue="SvWUDDls2usj0KfwcR0SvRYZFaeaA3Nh/12BltpTpyRY566/UkF9x0n3mxEwgwsa7QVoBNnKk5K6VMpxg8TlYw==" saltValue="NRm4/g4wp9qUEcEoOXHZRw==" spinCount="100000" sheet="1" objects="1" scenarios="1"/>
  <mergeCells count="22">
    <mergeCell ref="D28:F28"/>
    <mergeCell ref="D29:F29"/>
    <mergeCell ref="A29:B29"/>
    <mergeCell ref="A14:A16"/>
    <mergeCell ref="D27:F27"/>
    <mergeCell ref="A23:B23"/>
    <mergeCell ref="A24:B24"/>
    <mergeCell ref="C20:C21"/>
    <mergeCell ref="D23:F23"/>
    <mergeCell ref="D24:F24"/>
    <mergeCell ref="D25:F25"/>
    <mergeCell ref="D26:F26"/>
    <mergeCell ref="D22:F22"/>
    <mergeCell ref="A26:B26"/>
    <mergeCell ref="A28:B28"/>
    <mergeCell ref="A27:B27"/>
    <mergeCell ref="A1:C1"/>
    <mergeCell ref="D1:E1"/>
    <mergeCell ref="A3:A5"/>
    <mergeCell ref="A25:B25"/>
    <mergeCell ref="F7:F12"/>
    <mergeCell ref="A7:A13"/>
  </mergeCells>
  <dataValidations count="2">
    <dataValidation type="list" allowBlank="1" showInputMessage="1" showErrorMessage="1" sqref="C6:C10" xr:uid="{3D1BCDB9-44E1-49F9-8192-A20F815D9237}">
      <formula1>$J$6:$J$13</formula1>
    </dataValidation>
    <dataValidation type="list" allowBlank="1" showInputMessage="1" showErrorMessage="1" sqref="C11:C12" xr:uid="{FD785A1C-4E87-445D-B276-4D425105974C}">
      <formula1>$J$6:$J$14</formula1>
    </dataValidation>
  </dataValidations>
  <pageMargins left="0.70866141732283472" right="0.70866141732283472" top="0.74803149606299213" bottom="0.74803149606299213" header="0.31496062992125984" footer="0.31496062992125984"/>
  <pageSetup paperSize="8" scale="9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90990-C700-445B-AE60-C4575E7B16FB}">
  <sheetPr>
    <tabColor theme="8" tint="0.59999389629810485"/>
    <pageSetUpPr fitToPage="1"/>
  </sheetPr>
  <dimension ref="A1:K26"/>
  <sheetViews>
    <sheetView zoomScale="60" zoomScaleNormal="60" workbookViewId="0">
      <selection activeCell="D10" sqref="D10:D11"/>
    </sheetView>
  </sheetViews>
  <sheetFormatPr defaultRowHeight="14.5" x14ac:dyDescent="0.35"/>
  <cols>
    <col min="1" max="1" width="25.90625" customWidth="1"/>
    <col min="2" max="2" width="20.453125" customWidth="1"/>
    <col min="3" max="3" width="19" customWidth="1"/>
    <col min="4" max="4" width="17.26953125" customWidth="1"/>
    <col min="5" max="5" width="18" customWidth="1"/>
    <col min="6" max="6" width="18.1796875" customWidth="1"/>
    <col min="7" max="7" width="16" customWidth="1"/>
    <col min="8" max="8" width="30.26953125" customWidth="1"/>
    <col min="9" max="9" width="8.08984375" customWidth="1"/>
    <col min="11" max="11" width="0" hidden="1" customWidth="1"/>
  </cols>
  <sheetData>
    <row r="1" spans="1:11" ht="29" customHeight="1" thickBot="1" x14ac:dyDescent="0.4">
      <c r="A1" s="724" t="s">
        <v>222</v>
      </c>
      <c r="B1" s="725"/>
      <c r="C1" s="725"/>
      <c r="D1" s="725"/>
      <c r="E1" s="725"/>
      <c r="F1" s="585" t="s">
        <v>95</v>
      </c>
      <c r="G1" s="586">
        <v>1</v>
      </c>
      <c r="H1" s="481"/>
      <c r="I1" s="482"/>
    </row>
    <row r="2" spans="1:11" ht="23.5" customHeight="1" thickTop="1" x14ac:dyDescent="0.35">
      <c r="A2" s="483"/>
      <c r="B2" s="188" t="s">
        <v>38</v>
      </c>
      <c r="C2" s="189">
        <f>Descrizione!C3</f>
        <v>0</v>
      </c>
      <c r="D2" s="44" t="s">
        <v>8</v>
      </c>
      <c r="E2" s="583">
        <f>Calcoli!G3</f>
        <v>0</v>
      </c>
      <c r="F2" s="729" t="s">
        <v>39</v>
      </c>
      <c r="G2" s="730"/>
      <c r="H2" s="731"/>
      <c r="I2" s="484"/>
    </row>
    <row r="3" spans="1:11" ht="31.5" customHeight="1" thickBot="1" x14ac:dyDescent="0.4">
      <c r="A3" s="485"/>
      <c r="B3" s="182" t="s">
        <v>103</v>
      </c>
      <c r="C3" s="182" t="s">
        <v>46</v>
      </c>
      <c r="D3" s="190" t="s">
        <v>185</v>
      </c>
      <c r="E3" s="740" t="s">
        <v>186</v>
      </c>
      <c r="F3" s="416" t="s">
        <v>104</v>
      </c>
      <c r="G3" s="416" t="s">
        <v>105</v>
      </c>
      <c r="H3" s="416" t="s">
        <v>106</v>
      </c>
      <c r="I3" s="484"/>
      <c r="J3" s="415"/>
    </row>
    <row r="4" spans="1:11" ht="17.149999999999999" customHeight="1" thickTop="1" x14ac:dyDescent="0.35">
      <c r="A4" s="732" t="s">
        <v>47</v>
      </c>
      <c r="B4" s="5" t="s">
        <v>107</v>
      </c>
      <c r="C4" s="203">
        <f>Economia!E5</f>
        <v>0</v>
      </c>
      <c r="D4" s="716"/>
      <c r="E4" s="741"/>
      <c r="F4" s="408">
        <f>Economia!G5</f>
        <v>300</v>
      </c>
      <c r="G4" s="539"/>
      <c r="H4" s="396"/>
      <c r="I4" s="484"/>
    </row>
    <row r="5" spans="1:11" ht="17.149999999999999" customHeight="1" thickBot="1" x14ac:dyDescent="0.4">
      <c r="A5" s="669"/>
      <c r="B5" s="1" t="s">
        <v>108</v>
      </c>
      <c r="C5" s="196">
        <f>Fatturate!J6</f>
        <v>0</v>
      </c>
      <c r="D5" s="717"/>
      <c r="E5" s="742"/>
      <c r="F5" s="409">
        <f>Fatturate!L6</f>
        <v>0</v>
      </c>
      <c r="G5" s="540"/>
      <c r="H5" s="401"/>
      <c r="I5" s="484"/>
    </row>
    <row r="6" spans="1:11" ht="17.149999999999999" customHeight="1" thickTop="1" thickBot="1" x14ac:dyDescent="0.4">
      <c r="A6" s="733"/>
      <c r="B6" s="3" t="s">
        <v>51</v>
      </c>
      <c r="C6" s="364">
        <f>SUM(C4:C5)</f>
        <v>0</v>
      </c>
      <c r="D6" s="365">
        <f>Fatturate!K6</f>
        <v>0</v>
      </c>
      <c r="E6" s="374">
        <f>Fatturate!K3+Fatturate!K4</f>
        <v>0</v>
      </c>
      <c r="F6" s="371">
        <f>SUM(F4:F5)</f>
        <v>300</v>
      </c>
      <c r="G6" s="402">
        <f>G4+G5</f>
        <v>0</v>
      </c>
      <c r="H6" s="398"/>
      <c r="I6" s="484"/>
    </row>
    <row r="7" spans="1:11" ht="24" customHeight="1" thickTop="1" x14ac:dyDescent="0.35">
      <c r="A7" s="722" t="s">
        <v>196</v>
      </c>
      <c r="B7" s="25" t="s">
        <v>107</v>
      </c>
      <c r="C7" s="203">
        <f>Economia!E6</f>
        <v>0</v>
      </c>
      <c r="D7" s="743"/>
      <c r="E7" s="393"/>
      <c r="F7" s="417">
        <f>Economia!G6</f>
        <v>300</v>
      </c>
      <c r="G7" s="541"/>
      <c r="H7" s="369"/>
      <c r="I7" s="484"/>
    </row>
    <row r="8" spans="1:11" ht="21" customHeight="1" x14ac:dyDescent="0.35">
      <c r="A8" s="723"/>
      <c r="B8" s="363" t="s">
        <v>109</v>
      </c>
      <c r="C8" s="204">
        <f>Fatturate!J7</f>
        <v>0</v>
      </c>
      <c r="D8" s="717"/>
      <c r="E8" s="394"/>
      <c r="F8" s="418">
        <f>Fatturate!L7</f>
        <v>0</v>
      </c>
      <c r="G8" s="542"/>
      <c r="H8" s="373"/>
      <c r="I8" s="484"/>
    </row>
    <row r="9" spans="1:11" ht="26" customHeight="1" thickBot="1" x14ac:dyDescent="0.4">
      <c r="A9" s="676"/>
      <c r="B9" s="201" t="s">
        <v>51</v>
      </c>
      <c r="C9" s="202">
        <f>C7+C8</f>
        <v>0</v>
      </c>
      <c r="D9" s="370">
        <f>Calcoli!N32</f>
        <v>0</v>
      </c>
      <c r="E9" s="395"/>
      <c r="F9" s="371">
        <f>F7+F8</f>
        <v>300</v>
      </c>
      <c r="G9" s="371">
        <f>G7+G8</f>
        <v>0</v>
      </c>
      <c r="H9" s="372"/>
      <c r="I9" s="484"/>
    </row>
    <row r="10" spans="1:11" ht="17.149999999999999" customHeight="1" thickTop="1" x14ac:dyDescent="0.35">
      <c r="A10" s="671" t="s">
        <v>52</v>
      </c>
      <c r="B10" s="191" t="s">
        <v>107</v>
      </c>
      <c r="C10" s="203">
        <f>Economia!E13</f>
        <v>0</v>
      </c>
      <c r="D10" s="718"/>
      <c r="E10" s="366"/>
      <c r="F10" s="408">
        <f>Economia!G13</f>
        <v>0</v>
      </c>
      <c r="G10" s="543"/>
      <c r="H10" s="396"/>
      <c r="I10" s="484"/>
    </row>
    <row r="11" spans="1:11" ht="17.149999999999999" customHeight="1" x14ac:dyDescent="0.35">
      <c r="A11" s="672"/>
      <c r="B11" s="192" t="s">
        <v>109</v>
      </c>
      <c r="C11" s="196">
        <f>Fatturate!J16</f>
        <v>0</v>
      </c>
      <c r="D11" s="744"/>
      <c r="E11" s="486"/>
      <c r="F11" s="419">
        <f>Fatturate!L16</f>
        <v>0</v>
      </c>
      <c r="G11" s="544"/>
      <c r="H11" s="397"/>
      <c r="I11" s="484"/>
      <c r="K11">
        <v>1</v>
      </c>
    </row>
    <row r="12" spans="1:11" ht="17.149999999999999" customHeight="1" thickBot="1" x14ac:dyDescent="0.4">
      <c r="A12" s="734"/>
      <c r="B12" s="12" t="s">
        <v>51</v>
      </c>
      <c r="C12" s="202">
        <f>SUM(C10:C11)</f>
        <v>0</v>
      </c>
      <c r="D12" s="370">
        <f>Calcoli!G7</f>
        <v>0</v>
      </c>
      <c r="E12" s="367"/>
      <c r="F12" s="368">
        <f>SUM(F10:F11)</f>
        <v>0</v>
      </c>
      <c r="G12" s="368">
        <f>G10+G11</f>
        <v>0</v>
      </c>
      <c r="H12" s="398"/>
      <c r="I12" s="484"/>
      <c r="K12">
        <v>2</v>
      </c>
    </row>
    <row r="13" spans="1:11" ht="17.149999999999999" customHeight="1" thickTop="1" x14ac:dyDescent="0.35">
      <c r="A13" s="634" t="s">
        <v>61</v>
      </c>
      <c r="B13" s="193" t="s">
        <v>107</v>
      </c>
      <c r="C13" s="203">
        <f>Economia!E16</f>
        <v>0</v>
      </c>
      <c r="D13" s="718"/>
      <c r="E13" s="366"/>
      <c r="F13" s="408">
        <f>Economia!G16</f>
        <v>0</v>
      </c>
      <c r="G13" s="543"/>
      <c r="H13" s="396"/>
      <c r="I13" s="484"/>
      <c r="K13">
        <v>3</v>
      </c>
    </row>
    <row r="14" spans="1:11" ht="17.149999999999999" customHeight="1" x14ac:dyDescent="0.35">
      <c r="A14" s="635"/>
      <c r="B14" s="194" t="s">
        <v>109</v>
      </c>
      <c r="C14" s="195">
        <f>Fatturate!J20</f>
        <v>0</v>
      </c>
      <c r="D14" s="719"/>
      <c r="E14" s="486"/>
      <c r="F14" s="419">
        <f>Fatturate!L20</f>
        <v>0</v>
      </c>
      <c r="G14" s="544"/>
      <c r="H14" s="397"/>
      <c r="I14" s="484"/>
    </row>
    <row r="15" spans="1:11" ht="17.149999999999999" customHeight="1" thickBot="1" x14ac:dyDescent="0.4">
      <c r="A15" s="636"/>
      <c r="B15" s="12" t="s">
        <v>51</v>
      </c>
      <c r="C15" s="202">
        <f>SUM(C13:C14)</f>
        <v>0</v>
      </c>
      <c r="D15" s="370">
        <f>Calcoli!G31</f>
        <v>0</v>
      </c>
      <c r="E15" s="367"/>
      <c r="F15" s="368">
        <f>SUM(F13:F14)</f>
        <v>0</v>
      </c>
      <c r="G15" s="368">
        <f>G13+G14</f>
        <v>0</v>
      </c>
      <c r="H15" s="398"/>
      <c r="I15" s="484"/>
    </row>
    <row r="16" spans="1:11" ht="17.149999999999999" customHeight="1" thickTop="1" x14ac:dyDescent="0.35">
      <c r="A16" s="673" t="s">
        <v>65</v>
      </c>
      <c r="B16" s="25" t="s">
        <v>110</v>
      </c>
      <c r="C16" s="203">
        <f>Economia!E17</f>
        <v>0</v>
      </c>
      <c r="D16" s="720"/>
      <c r="E16" s="366"/>
      <c r="F16" s="408">
        <f>Economia!G17</f>
        <v>0</v>
      </c>
      <c r="G16" s="539"/>
      <c r="H16" s="396"/>
      <c r="I16" s="484"/>
    </row>
    <row r="17" spans="1:9" ht="17.149999999999999" customHeight="1" x14ac:dyDescent="0.35">
      <c r="A17" s="674"/>
      <c r="B17" s="24" t="s">
        <v>109</v>
      </c>
      <c r="C17" s="196">
        <f>Fatturate!J36</f>
        <v>0</v>
      </c>
      <c r="D17" s="721"/>
      <c r="E17" s="486"/>
      <c r="F17" s="419">
        <f>Fatturate!L36</f>
        <v>0</v>
      </c>
      <c r="G17" s="545"/>
      <c r="H17" s="397"/>
      <c r="I17" s="484"/>
    </row>
    <row r="18" spans="1:9" ht="17.149999999999999" customHeight="1" thickBot="1" x14ac:dyDescent="0.4">
      <c r="A18" s="676"/>
      <c r="B18" s="197" t="s">
        <v>51</v>
      </c>
      <c r="C18" s="202">
        <f>SUM(C16:C17)</f>
        <v>0</v>
      </c>
      <c r="D18" s="370">
        <f>Calcoli!G27</f>
        <v>0</v>
      </c>
      <c r="E18" s="367"/>
      <c r="F18" s="368">
        <f>SUM(F16:F17)</f>
        <v>0</v>
      </c>
      <c r="G18" s="399">
        <f>G16+G17</f>
        <v>0</v>
      </c>
      <c r="H18" s="398"/>
      <c r="I18" s="484"/>
    </row>
    <row r="19" spans="1:9" ht="17.149999999999999" customHeight="1" thickTop="1" x14ac:dyDescent="0.35">
      <c r="A19" s="677" t="s">
        <v>79</v>
      </c>
      <c r="B19" s="191" t="s">
        <v>111</v>
      </c>
      <c r="C19" s="198">
        <f>Economia!E18</f>
        <v>0</v>
      </c>
      <c r="D19" s="720"/>
      <c r="E19" s="366"/>
      <c r="F19" s="408">
        <f>Economia!G18</f>
        <v>0</v>
      </c>
      <c r="G19" s="539"/>
      <c r="H19" s="396"/>
      <c r="I19" s="484"/>
    </row>
    <row r="20" spans="1:9" ht="17.149999999999999" customHeight="1" x14ac:dyDescent="0.35">
      <c r="A20" s="678"/>
      <c r="B20" s="199" t="s">
        <v>109</v>
      </c>
      <c r="C20" s="200">
        <f>Fatturate!J39</f>
        <v>0</v>
      </c>
      <c r="D20" s="721"/>
      <c r="E20" s="486"/>
      <c r="F20" s="419">
        <f>Fatturate!L39</f>
        <v>0</v>
      </c>
      <c r="G20" s="545"/>
      <c r="H20" s="397"/>
      <c r="I20" s="484"/>
    </row>
    <row r="21" spans="1:9" ht="17.149999999999999" customHeight="1" thickBot="1" x14ac:dyDescent="0.4">
      <c r="A21" s="735"/>
      <c r="B21" s="201" t="s">
        <v>51</v>
      </c>
      <c r="C21" s="202">
        <f>SUM(C19:C20)</f>
        <v>0</v>
      </c>
      <c r="D21" s="375">
        <f>Fatturate!K39</f>
        <v>0</v>
      </c>
      <c r="E21" s="367"/>
      <c r="F21" s="410">
        <f>SUM(F19:F20)</f>
        <v>0</v>
      </c>
      <c r="G21" s="400">
        <f>G19+G20</f>
        <v>0</v>
      </c>
      <c r="H21" s="398"/>
      <c r="I21" s="484"/>
    </row>
    <row r="22" spans="1:9" ht="25.5" customHeight="1" thickTop="1" thickBot="1" x14ac:dyDescent="0.4">
      <c r="A22" s="205" t="s">
        <v>114</v>
      </c>
      <c r="B22" s="205" t="s">
        <v>112</v>
      </c>
      <c r="C22" s="206">
        <f>C6+C9+C12+C15+C18+C21</f>
        <v>0</v>
      </c>
      <c r="D22" s="584" t="s">
        <v>217</v>
      </c>
      <c r="E22" s="486"/>
      <c r="F22" s="420">
        <f>F6+F9+F12+F15+F18+F21</f>
        <v>600</v>
      </c>
      <c r="G22" s="421">
        <f>G6+G9+G12+G15+G18+G21</f>
        <v>0</v>
      </c>
      <c r="H22" s="738" t="s">
        <v>113</v>
      </c>
      <c r="I22" s="739"/>
    </row>
    <row r="23" spans="1:9" ht="46" customHeight="1" thickTop="1" thickBot="1" x14ac:dyDescent="0.4">
      <c r="A23" s="206">
        <f>C4+C7+C10+C13+C16+C19</f>
        <v>0</v>
      </c>
      <c r="B23" s="205" t="s">
        <v>115</v>
      </c>
      <c r="C23" s="493">
        <f>C5+C8+C11+C14+C17+C20</f>
        <v>0</v>
      </c>
      <c r="D23" s="587">
        <f>C23-A23</f>
        <v>0</v>
      </c>
      <c r="E23" s="486"/>
      <c r="F23" s="588">
        <f>F12+F9+F15+F18+F21</f>
        <v>300</v>
      </c>
      <c r="G23" s="588">
        <f>G12+G9+G15+G18+G21</f>
        <v>0</v>
      </c>
      <c r="H23" s="736" t="s">
        <v>187</v>
      </c>
      <c r="I23" s="737"/>
    </row>
    <row r="24" spans="1:9" ht="31.5" customHeight="1" thickTop="1" x14ac:dyDescent="0.35">
      <c r="A24" s="589"/>
      <c r="B24" s="428" t="s">
        <v>94</v>
      </c>
      <c r="C24" s="726" t="s">
        <v>207</v>
      </c>
      <c r="D24" s="727"/>
      <c r="E24" s="727"/>
      <c r="F24" s="727"/>
      <c r="G24" s="728"/>
      <c r="H24" s="590" t="str">
        <f>Calcoli!J27</f>
        <v>AM_Rivit_2024_Ver_1.0</v>
      </c>
      <c r="I24" s="591"/>
    </row>
    <row r="25" spans="1:9" ht="25.5" customHeight="1" x14ac:dyDescent="0.35">
      <c r="A25" s="487"/>
      <c r="B25" s="460" t="s">
        <v>205</v>
      </c>
      <c r="I25" s="488"/>
    </row>
    <row r="26" spans="1:9" ht="69" customHeight="1" thickBot="1" x14ac:dyDescent="0.4">
      <c r="A26" s="489"/>
      <c r="B26" s="495" t="s">
        <v>206</v>
      </c>
      <c r="C26" s="494"/>
      <c r="D26" s="494"/>
      <c r="E26" s="494"/>
      <c r="F26" s="495" t="s">
        <v>34</v>
      </c>
      <c r="G26" s="490"/>
      <c r="H26" s="490"/>
      <c r="I26" s="491"/>
    </row>
  </sheetData>
  <sheetProtection algorithmName="SHA-512" hashValue="qzLT0RM4O5hiBmVbQvcvm6BqzgGi2aNK/6/O57wRhVjpsRXCwFfkpn0pqfpyS/hCg/fV2CAk19YRDMvVrTpe5A==" saltValue="UzXHtrUGES0Ot3heBo0Z0g==" spinCount="100000" sheet="1" objects="1" scenarios="1"/>
  <mergeCells count="18">
    <mergeCell ref="C24:G24"/>
    <mergeCell ref="F2:H2"/>
    <mergeCell ref="A4:A6"/>
    <mergeCell ref="A10:A12"/>
    <mergeCell ref="A13:A15"/>
    <mergeCell ref="A16:A18"/>
    <mergeCell ref="A19:A21"/>
    <mergeCell ref="H23:I23"/>
    <mergeCell ref="H22:I22"/>
    <mergeCell ref="E3:E5"/>
    <mergeCell ref="D19:D20"/>
    <mergeCell ref="D7:D8"/>
    <mergeCell ref="D10:D11"/>
    <mergeCell ref="D4:D5"/>
    <mergeCell ref="D13:D14"/>
    <mergeCell ref="D16:D17"/>
    <mergeCell ref="A7:A9"/>
    <mergeCell ref="A1:E1"/>
  </mergeCells>
  <dataValidations count="1">
    <dataValidation type="list" allowBlank="1" showInputMessage="1" showErrorMessage="1" sqref="G1" xr:uid="{F35C3F3C-BA3A-4928-ABD0-E8CD5CA26FA9}">
      <formula1>$K$11:$K$13</formula1>
    </dataValidation>
  </dataValidations>
  <pageMargins left="0.7" right="0.7" top="0.75" bottom="0.75" header="0.3" footer="0.3"/>
  <pageSetup paperSize="8" fitToHeight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B46CE0-41E0-452D-B839-8CEA02A05C5E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B4D721-9AAB-4A5F-AA18-A0C0A454024B}">
  <sheetPr>
    <tabColor rgb="FFFF0000"/>
  </sheetPr>
  <dimension ref="A1:T43"/>
  <sheetViews>
    <sheetView zoomScale="58" zoomScaleNormal="58" workbookViewId="0">
      <selection activeCell="J26" sqref="J26"/>
    </sheetView>
  </sheetViews>
  <sheetFormatPr defaultRowHeight="14.5" x14ac:dyDescent="0.35"/>
  <cols>
    <col min="1" max="1" width="14.36328125" customWidth="1"/>
    <col min="2" max="2" width="20.6328125" customWidth="1"/>
    <col min="4" max="4" width="10.08984375" customWidth="1"/>
    <col min="5" max="5" width="9.453125" customWidth="1"/>
    <col min="7" max="7" width="10.54296875" hidden="1" customWidth="1"/>
    <col min="8" max="8" width="1.6328125" hidden="1" customWidth="1"/>
    <col min="9" max="9" width="12.453125" hidden="1" customWidth="1"/>
    <col min="10" max="10" width="12.81640625" customWidth="1"/>
    <col min="11" max="11" width="11.1796875" customWidth="1"/>
    <col min="12" max="12" width="12.81640625" customWidth="1"/>
    <col min="13" max="13" width="10.90625" customWidth="1"/>
    <col min="14" max="14" width="11.7265625" customWidth="1"/>
    <col min="15" max="15" width="11.08984375" customWidth="1"/>
    <col min="16" max="16" width="14.36328125" customWidth="1"/>
    <col min="17" max="17" width="10.453125" customWidth="1"/>
    <col min="18" max="18" width="10" customWidth="1"/>
    <col min="19" max="19" width="11.36328125" customWidth="1"/>
  </cols>
  <sheetData>
    <row r="1" spans="1:20" ht="42" customHeight="1" x14ac:dyDescent="0.35">
      <c r="A1" s="787" t="s">
        <v>198</v>
      </c>
      <c r="B1" s="787"/>
      <c r="C1" s="787"/>
      <c r="D1" s="787"/>
      <c r="E1" s="787"/>
      <c r="F1" s="787"/>
      <c r="G1" s="787"/>
      <c r="H1" s="787"/>
      <c r="I1" s="787"/>
      <c r="J1" s="787"/>
      <c r="K1" s="787"/>
      <c r="L1" s="787"/>
      <c r="M1" s="787"/>
      <c r="N1" s="787"/>
      <c r="O1" s="787"/>
      <c r="P1" s="787"/>
      <c r="Q1" s="787"/>
      <c r="R1" s="787"/>
      <c r="S1" s="787"/>
      <c r="T1" s="49"/>
    </row>
    <row r="2" spans="1:20" ht="50" customHeight="1" x14ac:dyDescent="0.35">
      <c r="A2" s="757" t="s">
        <v>35</v>
      </c>
      <c r="B2" s="758"/>
      <c r="C2" s="758"/>
      <c r="D2" s="759"/>
      <c r="E2" s="760"/>
      <c r="F2" s="761"/>
      <c r="G2" s="761"/>
      <c r="H2" s="761"/>
      <c r="I2" s="761"/>
      <c r="J2" s="751" t="s">
        <v>169</v>
      </c>
      <c r="K2" s="752"/>
      <c r="L2" s="753" t="s">
        <v>170</v>
      </c>
      <c r="M2" s="754"/>
      <c r="N2" s="755" t="s">
        <v>171</v>
      </c>
      <c r="O2" s="756"/>
      <c r="P2" s="745" t="s">
        <v>172</v>
      </c>
      <c r="Q2" s="746"/>
      <c r="R2" s="781"/>
      <c r="S2" s="782"/>
      <c r="T2" s="49"/>
    </row>
    <row r="3" spans="1:20" ht="45.5" customHeight="1" x14ac:dyDescent="0.35">
      <c r="A3" s="766"/>
      <c r="B3" s="44" t="s">
        <v>38</v>
      </c>
      <c r="C3" s="768">
        <f>Descrizione!C3</f>
        <v>0</v>
      </c>
      <c r="D3" s="769">
        <f>Descrizione!D2</f>
        <v>0</v>
      </c>
      <c r="E3" s="295"/>
      <c r="F3" s="747"/>
      <c r="G3" s="748"/>
      <c r="H3" s="748"/>
      <c r="I3" s="749"/>
      <c r="J3" s="349" t="s">
        <v>173</v>
      </c>
      <c r="K3" s="350"/>
      <c r="L3" s="349" t="s">
        <v>173</v>
      </c>
      <c r="M3" s="350"/>
      <c r="N3" s="349" t="s">
        <v>173</v>
      </c>
      <c r="O3" s="350"/>
      <c r="P3" s="349" t="s">
        <v>173</v>
      </c>
      <c r="Q3" s="352"/>
      <c r="R3" s="783" t="s">
        <v>174</v>
      </c>
      <c r="S3" s="785" t="s">
        <v>175</v>
      </c>
      <c r="T3" s="49"/>
    </row>
    <row r="4" spans="1:20" ht="43" customHeight="1" thickBot="1" x14ac:dyDescent="0.4">
      <c r="A4" s="767"/>
      <c r="B4" s="44" t="s">
        <v>40</v>
      </c>
      <c r="C4" s="44" t="s">
        <v>41</v>
      </c>
      <c r="D4" s="188" t="s">
        <v>42</v>
      </c>
      <c r="E4" s="188" t="s">
        <v>43</v>
      </c>
      <c r="F4" s="44" t="s">
        <v>44</v>
      </c>
      <c r="G4" s="659" t="s">
        <v>45</v>
      </c>
      <c r="H4" s="750"/>
      <c r="I4" s="183" t="s">
        <v>46</v>
      </c>
      <c r="J4" s="411">
        <v>10000</v>
      </c>
      <c r="K4" s="351" t="s">
        <v>181</v>
      </c>
      <c r="L4" s="411">
        <v>5555</v>
      </c>
      <c r="M4" s="351" t="s">
        <v>181</v>
      </c>
      <c r="N4" s="411">
        <v>444</v>
      </c>
      <c r="O4" s="351" t="s">
        <v>182</v>
      </c>
      <c r="P4" s="411">
        <v>333</v>
      </c>
      <c r="Q4" s="351" t="s">
        <v>182</v>
      </c>
      <c r="R4" s="784"/>
      <c r="S4" s="786"/>
      <c r="T4" s="49"/>
    </row>
    <row r="5" spans="1:20" ht="19" customHeight="1" thickTop="1" x14ac:dyDescent="0.35">
      <c r="A5" s="282"/>
      <c r="B5" s="20" t="s">
        <v>62</v>
      </c>
      <c r="C5" s="22" t="s">
        <v>63</v>
      </c>
      <c r="D5" s="161">
        <f>Calcoli!G4</f>
        <v>0</v>
      </c>
      <c r="E5" s="256"/>
      <c r="F5" s="22" t="str">
        <f>C5</f>
        <v>n.</v>
      </c>
      <c r="G5" s="762"/>
      <c r="H5" s="763"/>
      <c r="I5" s="288"/>
      <c r="J5" s="330">
        <v>22000</v>
      </c>
      <c r="K5" s="331">
        <v>11000</v>
      </c>
      <c r="L5" s="330">
        <v>4000</v>
      </c>
      <c r="M5" s="332">
        <v>100</v>
      </c>
      <c r="N5" s="330">
        <v>1000</v>
      </c>
      <c r="O5" s="332">
        <v>100</v>
      </c>
      <c r="P5" s="330">
        <v>1000</v>
      </c>
      <c r="Q5" s="332">
        <v>100</v>
      </c>
      <c r="R5" s="333">
        <f>J5+L5+N5+P5</f>
        <v>28000</v>
      </c>
      <c r="S5" s="334">
        <f>K5+M5+O5+Q5</f>
        <v>11300</v>
      </c>
      <c r="T5" s="49"/>
    </row>
    <row r="6" spans="1:20" ht="16" thickBot="1" x14ac:dyDescent="0.4">
      <c r="A6" s="284"/>
      <c r="B6" s="296"/>
      <c r="C6" s="37"/>
      <c r="D6" s="38"/>
      <c r="E6" s="115"/>
      <c r="F6" s="38"/>
      <c r="G6" s="764"/>
      <c r="H6" s="765"/>
      <c r="I6" s="297">
        <f>SUM(I5:I5)</f>
        <v>0</v>
      </c>
      <c r="J6" s="335"/>
      <c r="K6" s="336"/>
      <c r="L6" s="335"/>
      <c r="M6" s="336"/>
      <c r="N6" s="335"/>
      <c r="O6" s="336"/>
      <c r="P6" s="335"/>
      <c r="Q6" s="336"/>
      <c r="R6" s="337"/>
      <c r="S6" s="338"/>
      <c r="T6" s="49"/>
    </row>
    <row r="7" spans="1:20" ht="16.5" customHeight="1" thickTop="1" x14ac:dyDescent="0.35">
      <c r="A7" s="771" t="s">
        <v>65</v>
      </c>
      <c r="B7" s="25" t="s">
        <v>66</v>
      </c>
      <c r="C7" s="21" t="s">
        <v>63</v>
      </c>
      <c r="D7" s="130">
        <f>Calcoli!G13</f>
        <v>0</v>
      </c>
      <c r="E7" s="116"/>
      <c r="F7" s="22" t="str">
        <f t="shared" ref="F7:F9" si="0">C7</f>
        <v>n.</v>
      </c>
      <c r="G7" s="775"/>
      <c r="H7" s="776"/>
      <c r="I7" s="289"/>
      <c r="J7" s="301"/>
      <c r="K7" s="302"/>
      <c r="L7" s="301"/>
      <c r="M7" s="302"/>
      <c r="N7" s="301"/>
      <c r="O7" s="302"/>
      <c r="P7" s="301"/>
      <c r="Q7" s="302"/>
      <c r="R7" s="315">
        <f t="shared" ref="R7:R39" si="1">J7+L7+N7+P7</f>
        <v>0</v>
      </c>
      <c r="S7" s="292">
        <f t="shared" ref="S7:S39" si="2">K7+M7+O7+Q7</f>
        <v>0</v>
      </c>
      <c r="T7" s="49"/>
    </row>
    <row r="8" spans="1:20" ht="15.5" customHeight="1" x14ac:dyDescent="0.35">
      <c r="A8" s="772"/>
      <c r="B8" s="24" t="s">
        <v>67</v>
      </c>
      <c r="C8" s="23" t="s">
        <v>63</v>
      </c>
      <c r="D8" s="131">
        <f>Calcoli!G13</f>
        <v>0</v>
      </c>
      <c r="E8" s="117"/>
      <c r="F8" s="22" t="str">
        <f t="shared" si="0"/>
        <v>n.</v>
      </c>
      <c r="G8" s="770"/>
      <c r="H8" s="763"/>
      <c r="I8" s="290"/>
      <c r="J8" s="301"/>
      <c r="K8" s="302"/>
      <c r="L8" s="301"/>
      <c r="M8" s="302"/>
      <c r="N8" s="301"/>
      <c r="O8" s="302"/>
      <c r="P8" s="301"/>
      <c r="Q8" s="302"/>
      <c r="R8" s="315">
        <f t="shared" si="1"/>
        <v>0</v>
      </c>
      <c r="S8" s="292">
        <f t="shared" si="2"/>
        <v>0</v>
      </c>
      <c r="T8" s="49"/>
    </row>
    <row r="9" spans="1:20" x14ac:dyDescent="0.35">
      <c r="A9" s="772"/>
      <c r="B9" s="24" t="s">
        <v>68</v>
      </c>
      <c r="C9" s="23" t="s">
        <v>63</v>
      </c>
      <c r="D9" s="129">
        <f>Calcoli!G19</f>
        <v>0</v>
      </c>
      <c r="E9" s="117"/>
      <c r="F9" s="22" t="str">
        <f t="shared" si="0"/>
        <v>n.</v>
      </c>
      <c r="G9" s="770"/>
      <c r="H9" s="763"/>
      <c r="I9" s="290"/>
      <c r="J9" s="301">
        <v>1000</v>
      </c>
      <c r="K9" s="302">
        <v>400</v>
      </c>
      <c r="L9" s="301"/>
      <c r="M9" s="302"/>
      <c r="N9" s="301"/>
      <c r="O9" s="302"/>
      <c r="P9" s="301"/>
      <c r="Q9" s="302"/>
      <c r="R9" s="315">
        <f t="shared" si="1"/>
        <v>1000</v>
      </c>
      <c r="S9" s="292">
        <f t="shared" si="2"/>
        <v>400</v>
      </c>
      <c r="T9" s="49"/>
    </row>
    <row r="10" spans="1:20" ht="17" customHeight="1" x14ac:dyDescent="0.35">
      <c r="A10" s="772"/>
      <c r="B10" s="24" t="s">
        <v>69</v>
      </c>
      <c r="C10" s="23" t="s">
        <v>70</v>
      </c>
      <c r="D10" s="129">
        <f>Calcoli!G21</f>
        <v>0</v>
      </c>
      <c r="E10" s="118"/>
      <c r="F10" s="23" t="s">
        <v>70</v>
      </c>
      <c r="G10" s="762"/>
      <c r="H10" s="763"/>
      <c r="I10" s="290"/>
      <c r="J10" s="301"/>
      <c r="K10" s="302"/>
      <c r="L10" s="301"/>
      <c r="M10" s="302"/>
      <c r="N10" s="301"/>
      <c r="O10" s="302"/>
      <c r="P10" s="301"/>
      <c r="Q10" s="302"/>
      <c r="R10" s="315">
        <f t="shared" si="1"/>
        <v>0</v>
      </c>
      <c r="S10" s="292">
        <f t="shared" si="2"/>
        <v>0</v>
      </c>
      <c r="T10" s="49"/>
    </row>
    <row r="11" spans="1:20" ht="16" customHeight="1" x14ac:dyDescent="0.35">
      <c r="A11" s="772"/>
      <c r="B11" s="24" t="s">
        <v>71</v>
      </c>
      <c r="C11" s="23" t="s">
        <v>70</v>
      </c>
      <c r="D11" s="129">
        <f>Calcoli!G23</f>
        <v>0</v>
      </c>
      <c r="E11" s="117"/>
      <c r="F11" s="23" t="s">
        <v>70</v>
      </c>
      <c r="G11" s="770"/>
      <c r="H11" s="763"/>
      <c r="I11" s="290"/>
      <c r="J11" s="301"/>
      <c r="K11" s="302"/>
      <c r="L11" s="301"/>
      <c r="M11" s="302"/>
      <c r="N11" s="301"/>
      <c r="O11" s="302"/>
      <c r="P11" s="301"/>
      <c r="Q11" s="302"/>
      <c r="R11" s="315">
        <f t="shared" si="1"/>
        <v>0</v>
      </c>
      <c r="S11" s="292">
        <f t="shared" si="2"/>
        <v>0</v>
      </c>
      <c r="T11" s="49"/>
    </row>
    <row r="12" spans="1:20" x14ac:dyDescent="0.35">
      <c r="A12" s="772"/>
      <c r="B12" s="24" t="s">
        <v>72</v>
      </c>
      <c r="C12" s="23" t="s">
        <v>63</v>
      </c>
      <c r="D12" s="129">
        <f>Calcoli!G4</f>
        <v>0</v>
      </c>
      <c r="E12" s="117"/>
      <c r="F12" s="67"/>
      <c r="G12" s="770"/>
      <c r="H12" s="763"/>
      <c r="I12" s="290"/>
      <c r="J12" s="301"/>
      <c r="K12" s="302"/>
      <c r="L12" s="301"/>
      <c r="M12" s="302"/>
      <c r="N12" s="301"/>
      <c r="O12" s="302"/>
      <c r="P12" s="301"/>
      <c r="Q12" s="302"/>
      <c r="R12" s="315">
        <f t="shared" si="1"/>
        <v>0</v>
      </c>
      <c r="S12" s="292">
        <f t="shared" si="2"/>
        <v>0</v>
      </c>
      <c r="T12" s="49"/>
    </row>
    <row r="13" spans="1:20" x14ac:dyDescent="0.35">
      <c r="A13" s="772"/>
      <c r="B13" s="24" t="s">
        <v>73</v>
      </c>
      <c r="C13" s="23" t="s">
        <v>70</v>
      </c>
      <c r="D13" s="129">
        <f>Calcoli!G28</f>
        <v>0</v>
      </c>
      <c r="E13" s="117"/>
      <c r="F13" s="23" t="s">
        <v>70</v>
      </c>
      <c r="G13" s="770"/>
      <c r="H13" s="777"/>
      <c r="I13" s="290"/>
      <c r="J13" s="301"/>
      <c r="K13" s="302"/>
      <c r="L13" s="301"/>
      <c r="M13" s="302"/>
      <c r="N13" s="301"/>
      <c r="O13" s="302"/>
      <c r="P13" s="301"/>
      <c r="Q13" s="302"/>
      <c r="R13" s="315">
        <f t="shared" si="1"/>
        <v>0</v>
      </c>
      <c r="S13" s="292">
        <f t="shared" si="2"/>
        <v>0</v>
      </c>
      <c r="T13" s="49"/>
    </row>
    <row r="14" spans="1:20" ht="26" x14ac:dyDescent="0.35">
      <c r="A14" s="772"/>
      <c r="B14" s="24" t="s">
        <v>74</v>
      </c>
      <c r="C14" s="23" t="s">
        <v>63</v>
      </c>
      <c r="D14" s="39"/>
      <c r="E14" s="117"/>
      <c r="F14" s="67"/>
      <c r="G14" s="770"/>
      <c r="H14" s="763"/>
      <c r="I14" s="290"/>
      <c r="J14" s="301"/>
      <c r="K14" s="302"/>
      <c r="L14" s="301"/>
      <c r="M14" s="302"/>
      <c r="N14" s="301"/>
      <c r="O14" s="302"/>
      <c r="P14" s="301"/>
      <c r="Q14" s="302"/>
      <c r="R14" s="315">
        <f t="shared" si="1"/>
        <v>0</v>
      </c>
      <c r="S14" s="292">
        <f t="shared" si="2"/>
        <v>0</v>
      </c>
      <c r="T14" s="49"/>
    </row>
    <row r="15" spans="1:20" x14ac:dyDescent="0.35">
      <c r="A15" s="772"/>
      <c r="B15" s="24" t="s">
        <v>75</v>
      </c>
      <c r="C15" s="23" t="s">
        <v>63</v>
      </c>
      <c r="D15" s="129">
        <f>Calcoli!G25</f>
        <v>0</v>
      </c>
      <c r="E15" s="117"/>
      <c r="F15" s="23" t="s">
        <v>63</v>
      </c>
      <c r="G15" s="770"/>
      <c r="H15" s="763"/>
      <c r="I15" s="290"/>
      <c r="J15" s="301"/>
      <c r="K15" s="302"/>
      <c r="L15" s="301"/>
      <c r="M15" s="302"/>
      <c r="N15" s="301"/>
      <c r="O15" s="302"/>
      <c r="P15" s="301"/>
      <c r="Q15" s="302"/>
      <c r="R15" s="315">
        <f t="shared" si="1"/>
        <v>0</v>
      </c>
      <c r="S15" s="292">
        <f t="shared" si="2"/>
        <v>0</v>
      </c>
      <c r="T15" s="49"/>
    </row>
    <row r="16" spans="1:20" ht="26" x14ac:dyDescent="0.35">
      <c r="A16" s="772"/>
      <c r="B16" s="26" t="s">
        <v>76</v>
      </c>
      <c r="C16" s="23" t="s">
        <v>63</v>
      </c>
      <c r="D16" s="39"/>
      <c r="E16" s="117"/>
      <c r="F16" s="23" t="s">
        <v>63</v>
      </c>
      <c r="G16" s="770"/>
      <c r="H16" s="763"/>
      <c r="I16" s="290"/>
      <c r="J16" s="301"/>
      <c r="K16" s="302"/>
      <c r="L16" s="301"/>
      <c r="M16" s="302"/>
      <c r="N16" s="301"/>
      <c r="O16" s="302"/>
      <c r="P16" s="301"/>
      <c r="Q16" s="302"/>
      <c r="R16" s="315">
        <f t="shared" si="1"/>
        <v>0</v>
      </c>
      <c r="S16" s="292">
        <f t="shared" si="2"/>
        <v>0</v>
      </c>
      <c r="T16" s="49"/>
    </row>
    <row r="17" spans="1:20" ht="26" x14ac:dyDescent="0.35">
      <c r="A17" s="772"/>
      <c r="B17" s="11" t="s">
        <v>77</v>
      </c>
      <c r="C17" s="23" t="s">
        <v>49</v>
      </c>
      <c r="D17" s="139">
        <f>Calcoli!G3</f>
        <v>0</v>
      </c>
      <c r="E17" s="117"/>
      <c r="F17" s="68"/>
      <c r="G17" s="770"/>
      <c r="H17" s="763"/>
      <c r="I17" s="290"/>
      <c r="J17" s="301"/>
      <c r="K17" s="302"/>
      <c r="L17" s="301"/>
      <c r="M17" s="302"/>
      <c r="N17" s="301"/>
      <c r="O17" s="302"/>
      <c r="P17" s="301"/>
      <c r="Q17" s="302"/>
      <c r="R17" s="315">
        <f t="shared" si="1"/>
        <v>0</v>
      </c>
      <c r="S17" s="292">
        <f t="shared" si="2"/>
        <v>0</v>
      </c>
      <c r="T17" s="49"/>
    </row>
    <row r="18" spans="1:20" x14ac:dyDescent="0.35">
      <c r="A18" s="773"/>
      <c r="B18" s="285"/>
      <c r="C18" s="42"/>
      <c r="D18" s="42"/>
      <c r="E18" s="119"/>
      <c r="F18" s="69"/>
      <c r="G18" s="770"/>
      <c r="H18" s="763"/>
      <c r="I18" s="291"/>
      <c r="J18" s="301"/>
      <c r="K18" s="302"/>
      <c r="L18" s="301"/>
      <c r="M18" s="302"/>
      <c r="N18" s="301"/>
      <c r="O18" s="302"/>
      <c r="P18" s="301"/>
      <c r="Q18" s="302"/>
      <c r="R18" s="315">
        <f t="shared" si="1"/>
        <v>0</v>
      </c>
      <c r="S18" s="292">
        <f t="shared" si="2"/>
        <v>0</v>
      </c>
      <c r="T18" s="49"/>
    </row>
    <row r="19" spans="1:20" x14ac:dyDescent="0.35">
      <c r="A19" s="773"/>
      <c r="B19" s="285"/>
      <c r="C19" s="42"/>
      <c r="D19" s="42"/>
      <c r="E19" s="119"/>
      <c r="F19" s="69"/>
      <c r="G19" s="770"/>
      <c r="H19" s="777"/>
      <c r="I19" s="291"/>
      <c r="J19" s="301"/>
      <c r="K19" s="302"/>
      <c r="L19" s="301"/>
      <c r="M19" s="302"/>
      <c r="N19" s="301"/>
      <c r="O19" s="302"/>
      <c r="P19" s="301"/>
      <c r="Q19" s="302"/>
      <c r="R19" s="315">
        <f t="shared" si="1"/>
        <v>0</v>
      </c>
      <c r="S19" s="292">
        <f t="shared" si="2"/>
        <v>0</v>
      </c>
      <c r="T19" s="49"/>
    </row>
    <row r="20" spans="1:20" x14ac:dyDescent="0.35">
      <c r="A20" s="773"/>
      <c r="B20" s="285"/>
      <c r="C20" s="42"/>
      <c r="D20" s="42"/>
      <c r="E20" s="119"/>
      <c r="F20" s="69"/>
      <c r="G20" s="770"/>
      <c r="H20" s="763"/>
      <c r="I20" s="291"/>
      <c r="J20" s="301"/>
      <c r="K20" s="302"/>
      <c r="L20" s="301"/>
      <c r="M20" s="302"/>
      <c r="N20" s="301"/>
      <c r="O20" s="302"/>
      <c r="P20" s="301"/>
      <c r="Q20" s="302"/>
      <c r="R20" s="315">
        <f t="shared" si="1"/>
        <v>0</v>
      </c>
      <c r="S20" s="292">
        <f t="shared" si="2"/>
        <v>0</v>
      </c>
      <c r="T20" s="49"/>
    </row>
    <row r="21" spans="1:20" ht="52" x14ac:dyDescent="0.35">
      <c r="A21" s="773"/>
      <c r="B21" s="66" t="s">
        <v>78</v>
      </c>
      <c r="C21" s="42"/>
      <c r="D21" s="42"/>
      <c r="E21" s="119"/>
      <c r="F21" s="69"/>
      <c r="G21" s="770"/>
      <c r="H21" s="763"/>
      <c r="I21" s="291"/>
      <c r="J21" s="301"/>
      <c r="K21" s="302"/>
      <c r="L21" s="301"/>
      <c r="M21" s="302"/>
      <c r="N21" s="301"/>
      <c r="O21" s="302"/>
      <c r="P21" s="301"/>
      <c r="Q21" s="302"/>
      <c r="R21" s="315">
        <f t="shared" si="1"/>
        <v>0</v>
      </c>
      <c r="S21" s="292">
        <f t="shared" si="2"/>
        <v>0</v>
      </c>
      <c r="T21" s="49"/>
    </row>
    <row r="22" spans="1:20" ht="20.5" customHeight="1" thickBot="1" x14ac:dyDescent="0.4">
      <c r="A22" s="774"/>
      <c r="B22" s="313"/>
      <c r="C22" s="48"/>
      <c r="D22" s="42"/>
      <c r="E22" s="42"/>
      <c r="F22" s="48"/>
      <c r="G22" s="764"/>
      <c r="H22" s="765"/>
      <c r="I22" s="297">
        <f>SUM(I7:I21)</f>
        <v>0</v>
      </c>
      <c r="J22" s="305"/>
      <c r="K22" s="306"/>
      <c r="L22" s="305"/>
      <c r="M22" s="306"/>
      <c r="N22" s="305"/>
      <c r="O22" s="306"/>
      <c r="P22" s="305"/>
      <c r="Q22" s="306"/>
      <c r="R22" s="304"/>
      <c r="S22" s="298"/>
      <c r="T22" s="49"/>
    </row>
    <row r="23" spans="1:20" ht="15" thickTop="1" x14ac:dyDescent="0.35">
      <c r="A23" s="788" t="s">
        <v>82</v>
      </c>
      <c r="B23" s="30" t="s">
        <v>83</v>
      </c>
      <c r="C23" s="45" t="s">
        <v>70</v>
      </c>
      <c r="D23" s="129">
        <f>Calcoli!N10</f>
        <v>0</v>
      </c>
      <c r="E23" s="70"/>
      <c r="F23" s="23" t="str">
        <f t="shared" ref="F23:F26" si="3">C23</f>
        <v>m</v>
      </c>
      <c r="G23" s="775"/>
      <c r="H23" s="776"/>
      <c r="I23" s="289"/>
      <c r="J23" s="307"/>
      <c r="K23" s="308"/>
      <c r="L23" s="307"/>
      <c r="M23" s="308"/>
      <c r="N23" s="307"/>
      <c r="O23" s="308"/>
      <c r="P23" s="307"/>
      <c r="Q23" s="308"/>
      <c r="R23" s="315">
        <f t="shared" si="1"/>
        <v>0</v>
      </c>
      <c r="S23" s="292">
        <f t="shared" si="2"/>
        <v>0</v>
      </c>
      <c r="T23" s="49"/>
    </row>
    <row r="24" spans="1:20" x14ac:dyDescent="0.35">
      <c r="A24" s="788"/>
      <c r="B24" s="30" t="s">
        <v>84</v>
      </c>
      <c r="C24" s="45" t="s">
        <v>70</v>
      </c>
      <c r="D24" s="129">
        <f>Calcoli!N11</f>
        <v>0</v>
      </c>
      <c r="E24" s="70"/>
      <c r="F24" s="22" t="str">
        <f t="shared" si="3"/>
        <v>m</v>
      </c>
      <c r="G24" s="770"/>
      <c r="H24" s="763"/>
      <c r="I24" s="290"/>
      <c r="J24" s="307"/>
      <c r="K24" s="308"/>
      <c r="L24" s="307"/>
      <c r="M24" s="308"/>
      <c r="N24" s="307"/>
      <c r="O24" s="308"/>
      <c r="P24" s="307"/>
      <c r="Q24" s="308"/>
      <c r="R24" s="315">
        <f t="shared" si="1"/>
        <v>0</v>
      </c>
      <c r="S24" s="292">
        <f t="shared" si="2"/>
        <v>0</v>
      </c>
      <c r="T24" s="49"/>
    </row>
    <row r="25" spans="1:20" ht="26" x14ac:dyDescent="0.35">
      <c r="A25" s="788"/>
      <c r="B25" s="30" t="s">
        <v>85</v>
      </c>
      <c r="C25" s="45" t="s">
        <v>70</v>
      </c>
      <c r="D25" s="129">
        <f>Calcoli!N12</f>
        <v>0</v>
      </c>
      <c r="E25" s="70"/>
      <c r="F25" s="22" t="str">
        <f t="shared" si="3"/>
        <v>m</v>
      </c>
      <c r="G25" s="770"/>
      <c r="H25" s="763"/>
      <c r="I25" s="290"/>
      <c r="J25" s="307"/>
      <c r="K25" s="308"/>
      <c r="L25" s="307"/>
      <c r="M25" s="308"/>
      <c r="N25" s="307"/>
      <c r="O25" s="308"/>
      <c r="P25" s="307"/>
      <c r="Q25" s="308"/>
      <c r="R25" s="315">
        <f t="shared" si="1"/>
        <v>0</v>
      </c>
      <c r="S25" s="292">
        <f t="shared" si="2"/>
        <v>0</v>
      </c>
      <c r="T25" s="49"/>
    </row>
    <row r="26" spans="1:20" x14ac:dyDescent="0.35">
      <c r="A26" s="788"/>
      <c r="B26" s="30" t="s">
        <v>86</v>
      </c>
      <c r="C26" s="45" t="s">
        <v>87</v>
      </c>
      <c r="D26" s="129">
        <f>Calcoli!N16</f>
        <v>0</v>
      </c>
      <c r="E26" s="70"/>
      <c r="F26" s="22" t="str">
        <f t="shared" si="3"/>
        <v>cad</v>
      </c>
      <c r="G26" s="770"/>
      <c r="H26" s="763"/>
      <c r="I26" s="290"/>
      <c r="J26" s="307"/>
      <c r="K26" s="308"/>
      <c r="L26" s="307"/>
      <c r="M26" s="308"/>
      <c r="N26" s="307"/>
      <c r="O26" s="308"/>
      <c r="P26" s="307"/>
      <c r="Q26" s="308"/>
      <c r="R26" s="315">
        <f t="shared" si="1"/>
        <v>0</v>
      </c>
      <c r="S26" s="292">
        <f t="shared" si="2"/>
        <v>0</v>
      </c>
      <c r="T26" s="49"/>
    </row>
    <row r="27" spans="1:20" ht="26" x14ac:dyDescent="0.35">
      <c r="A27" s="788"/>
      <c r="B27" s="30" t="s">
        <v>88</v>
      </c>
      <c r="C27" s="40"/>
      <c r="D27" s="40"/>
      <c r="E27" s="71"/>
      <c r="F27" s="72"/>
      <c r="G27" s="770"/>
      <c r="H27" s="763"/>
      <c r="I27" s="290"/>
      <c r="J27" s="307"/>
      <c r="K27" s="308"/>
      <c r="L27" s="307"/>
      <c r="M27" s="308"/>
      <c r="N27" s="307"/>
      <c r="O27" s="308"/>
      <c r="P27" s="307"/>
      <c r="Q27" s="308"/>
      <c r="R27" s="315">
        <f t="shared" si="1"/>
        <v>0</v>
      </c>
      <c r="S27" s="292">
        <f t="shared" si="2"/>
        <v>0</v>
      </c>
      <c r="T27" s="49"/>
    </row>
    <row r="28" spans="1:20" ht="26" x14ac:dyDescent="0.35">
      <c r="A28" s="788"/>
      <c r="B28" s="30" t="s">
        <v>89</v>
      </c>
      <c r="C28" s="40"/>
      <c r="D28" s="40"/>
      <c r="E28" s="71"/>
      <c r="F28" s="72"/>
      <c r="G28" s="770" t="s">
        <v>90</v>
      </c>
      <c r="H28" s="763"/>
      <c r="I28" s="290"/>
      <c r="J28" s="307"/>
      <c r="K28" s="308"/>
      <c r="L28" s="307"/>
      <c r="M28" s="308"/>
      <c r="N28" s="307"/>
      <c r="O28" s="308"/>
      <c r="P28" s="307"/>
      <c r="Q28" s="308"/>
      <c r="R28" s="315">
        <f t="shared" si="1"/>
        <v>0</v>
      </c>
      <c r="S28" s="292">
        <f t="shared" si="2"/>
        <v>0</v>
      </c>
      <c r="T28" s="49"/>
    </row>
    <row r="29" spans="1:20" ht="26" x14ac:dyDescent="0.35">
      <c r="A29" s="789"/>
      <c r="B29" s="30" t="s">
        <v>91</v>
      </c>
      <c r="C29" s="40"/>
      <c r="D29" s="40"/>
      <c r="E29" s="71"/>
      <c r="F29" s="72"/>
      <c r="G29" s="770"/>
      <c r="H29" s="763"/>
      <c r="I29" s="290"/>
      <c r="J29" s="307"/>
      <c r="K29" s="308"/>
      <c r="L29" s="307"/>
      <c r="M29" s="308"/>
      <c r="N29" s="307"/>
      <c r="O29" s="308"/>
      <c r="P29" s="307"/>
      <c r="Q29" s="308"/>
      <c r="R29" s="315">
        <f t="shared" si="1"/>
        <v>0</v>
      </c>
      <c r="S29" s="292">
        <f t="shared" si="2"/>
        <v>0</v>
      </c>
      <c r="T29" s="49"/>
    </row>
    <row r="30" spans="1:20" ht="26" x14ac:dyDescent="0.35">
      <c r="A30" s="789"/>
      <c r="B30" s="30" t="s">
        <v>92</v>
      </c>
      <c r="C30" s="40"/>
      <c r="D30" s="40"/>
      <c r="E30" s="71"/>
      <c r="F30" s="72"/>
      <c r="G30" s="770"/>
      <c r="H30" s="763"/>
      <c r="I30" s="290"/>
      <c r="J30" s="307"/>
      <c r="K30" s="308"/>
      <c r="L30" s="307"/>
      <c r="M30" s="308"/>
      <c r="N30" s="307"/>
      <c r="O30" s="308"/>
      <c r="P30" s="307"/>
      <c r="Q30" s="308"/>
      <c r="R30" s="315">
        <f t="shared" si="1"/>
        <v>0</v>
      </c>
      <c r="S30" s="292">
        <f t="shared" si="2"/>
        <v>0</v>
      </c>
      <c r="T30" s="49"/>
    </row>
    <row r="31" spans="1:20" x14ac:dyDescent="0.35">
      <c r="A31" s="789"/>
      <c r="B31" s="103"/>
      <c r="C31" s="40"/>
      <c r="D31" s="40"/>
      <c r="E31" s="71"/>
      <c r="F31" s="72"/>
      <c r="G31" s="770"/>
      <c r="H31" s="763"/>
      <c r="I31" s="290"/>
      <c r="J31" s="307"/>
      <c r="K31" s="308"/>
      <c r="L31" s="307"/>
      <c r="M31" s="308"/>
      <c r="N31" s="307"/>
      <c r="O31" s="308"/>
      <c r="P31" s="307"/>
      <c r="Q31" s="308"/>
      <c r="R31" s="315">
        <f t="shared" si="1"/>
        <v>0</v>
      </c>
      <c r="S31" s="292">
        <f t="shared" si="2"/>
        <v>0</v>
      </c>
      <c r="T31" s="49"/>
    </row>
    <row r="32" spans="1:20" x14ac:dyDescent="0.35">
      <c r="A32" s="789"/>
      <c r="B32" s="103"/>
      <c r="C32" s="40"/>
      <c r="D32" s="40"/>
      <c r="E32" s="71"/>
      <c r="F32" s="72"/>
      <c r="G32" s="770"/>
      <c r="H32" s="763"/>
      <c r="I32" s="290"/>
      <c r="J32" s="307"/>
      <c r="K32" s="308"/>
      <c r="L32" s="307"/>
      <c r="M32" s="308"/>
      <c r="N32" s="307"/>
      <c r="O32" s="308"/>
      <c r="P32" s="307"/>
      <c r="Q32" s="308"/>
      <c r="R32" s="315">
        <f t="shared" si="1"/>
        <v>0</v>
      </c>
      <c r="S32" s="292">
        <f t="shared" si="2"/>
        <v>0</v>
      </c>
      <c r="T32" s="49"/>
    </row>
    <row r="33" spans="1:20" x14ac:dyDescent="0.35">
      <c r="A33" s="789"/>
      <c r="B33" s="103"/>
      <c r="C33" s="40"/>
      <c r="D33" s="40"/>
      <c r="E33" s="71"/>
      <c r="F33" s="72"/>
      <c r="G33" s="770"/>
      <c r="H33" s="763"/>
      <c r="I33" s="290"/>
      <c r="J33" s="307"/>
      <c r="K33" s="308"/>
      <c r="L33" s="307"/>
      <c r="M33" s="308"/>
      <c r="N33" s="307"/>
      <c r="O33" s="308"/>
      <c r="P33" s="307"/>
      <c r="Q33" s="308"/>
      <c r="R33" s="315">
        <f t="shared" si="1"/>
        <v>0</v>
      </c>
      <c r="S33" s="292">
        <f t="shared" si="2"/>
        <v>0</v>
      </c>
      <c r="T33" s="49"/>
    </row>
    <row r="34" spans="1:20" x14ac:dyDescent="0.35">
      <c r="A34" s="789"/>
      <c r="B34" s="103"/>
      <c r="C34" s="40"/>
      <c r="D34" s="40"/>
      <c r="E34" s="71"/>
      <c r="F34" s="72"/>
      <c r="G34" s="770"/>
      <c r="H34" s="763"/>
      <c r="I34" s="290"/>
      <c r="J34" s="307"/>
      <c r="K34" s="308"/>
      <c r="L34" s="307"/>
      <c r="M34" s="308"/>
      <c r="N34" s="307"/>
      <c r="O34" s="308"/>
      <c r="P34" s="307"/>
      <c r="Q34" s="308"/>
      <c r="R34" s="315">
        <f t="shared" si="1"/>
        <v>0</v>
      </c>
      <c r="S34" s="292">
        <f t="shared" si="2"/>
        <v>0</v>
      </c>
      <c r="T34" s="49"/>
    </row>
    <row r="35" spans="1:20" ht="52.5" x14ac:dyDescent="0.35">
      <c r="A35" s="789"/>
      <c r="B35" s="46" t="s">
        <v>93</v>
      </c>
      <c r="C35" s="40"/>
      <c r="D35" s="40"/>
      <c r="E35" s="71"/>
      <c r="F35" s="72"/>
      <c r="G35" s="770"/>
      <c r="H35" s="763"/>
      <c r="I35" s="290"/>
      <c r="J35" s="307"/>
      <c r="K35" s="308"/>
      <c r="L35" s="307"/>
      <c r="M35" s="308"/>
      <c r="N35" s="307"/>
      <c r="O35" s="308"/>
      <c r="P35" s="307"/>
      <c r="Q35" s="308"/>
      <c r="R35" s="315">
        <f t="shared" si="1"/>
        <v>0</v>
      </c>
      <c r="S35" s="292">
        <f t="shared" si="2"/>
        <v>0</v>
      </c>
      <c r="T35" s="49"/>
    </row>
    <row r="36" spans="1:20" x14ac:dyDescent="0.35">
      <c r="A36" s="789"/>
      <c r="B36" s="314"/>
      <c r="C36" s="40"/>
      <c r="D36" s="40"/>
      <c r="E36" s="40"/>
      <c r="F36" s="40"/>
      <c r="G36" s="778"/>
      <c r="H36" s="779"/>
      <c r="I36" s="299">
        <f>SUM(I23:I35)</f>
        <v>0</v>
      </c>
      <c r="J36" s="309"/>
      <c r="K36" s="310"/>
      <c r="L36" s="309"/>
      <c r="M36" s="310"/>
      <c r="N36" s="309"/>
      <c r="O36" s="310"/>
      <c r="P36" s="309"/>
      <c r="Q36" s="310"/>
      <c r="R36" s="304"/>
      <c r="S36" s="298"/>
      <c r="T36" s="49"/>
    </row>
    <row r="37" spans="1:20" ht="28.5" customHeight="1" x14ac:dyDescent="0.35">
      <c r="A37" s="780" t="s">
        <v>177</v>
      </c>
      <c r="B37" s="293" t="s">
        <v>176</v>
      </c>
      <c r="C37" s="266"/>
      <c r="D37" s="266"/>
      <c r="E37" s="266"/>
      <c r="F37" s="266"/>
      <c r="G37" s="266"/>
      <c r="H37" s="266"/>
      <c r="I37" s="303"/>
      <c r="J37" s="339"/>
      <c r="K37" s="308"/>
      <c r="L37" s="307"/>
      <c r="M37" s="308"/>
      <c r="N37" s="307"/>
      <c r="O37" s="308"/>
      <c r="P37" s="307"/>
      <c r="Q37" s="311"/>
      <c r="R37" s="316">
        <f t="shared" si="1"/>
        <v>0</v>
      </c>
      <c r="S37" s="266">
        <f t="shared" si="2"/>
        <v>0</v>
      </c>
      <c r="T37" s="49"/>
    </row>
    <row r="38" spans="1:20" ht="29" x14ac:dyDescent="0.35">
      <c r="A38" s="780"/>
      <c r="B38" s="293" t="s">
        <v>176</v>
      </c>
      <c r="C38" s="266"/>
      <c r="D38" s="266"/>
      <c r="E38" s="266"/>
      <c r="F38" s="266"/>
      <c r="G38" s="266"/>
      <c r="H38" s="266"/>
      <c r="I38" s="303"/>
      <c r="J38" s="339">
        <v>1000</v>
      </c>
      <c r="K38" s="308"/>
      <c r="L38" s="307"/>
      <c r="M38" s="308"/>
      <c r="N38" s="307"/>
      <c r="O38" s="308"/>
      <c r="P38" s="307"/>
      <c r="Q38" s="311"/>
      <c r="R38" s="316">
        <f t="shared" si="1"/>
        <v>1000</v>
      </c>
      <c r="S38" s="266">
        <f t="shared" si="2"/>
        <v>0</v>
      </c>
      <c r="T38" s="49"/>
    </row>
    <row r="39" spans="1:20" ht="29" x14ac:dyDescent="0.35">
      <c r="A39" s="780"/>
      <c r="B39" s="293" t="s">
        <v>176</v>
      </c>
      <c r="C39" s="266"/>
      <c r="D39" s="266"/>
      <c r="E39" s="266"/>
      <c r="F39" s="266"/>
      <c r="G39" s="266"/>
      <c r="H39" s="266"/>
      <c r="I39" s="303"/>
      <c r="J39" s="339"/>
      <c r="K39" s="308"/>
      <c r="L39" s="307"/>
      <c r="M39" s="308"/>
      <c r="N39" s="307"/>
      <c r="O39" s="308"/>
      <c r="P39" s="307"/>
      <c r="Q39" s="311"/>
      <c r="R39" s="316">
        <f t="shared" si="1"/>
        <v>0</v>
      </c>
      <c r="S39" s="266">
        <f t="shared" si="2"/>
        <v>0</v>
      </c>
      <c r="T39" s="49"/>
    </row>
    <row r="40" spans="1:20" ht="21.5" customHeight="1" x14ac:dyDescent="0.35">
      <c r="A40" s="780"/>
      <c r="B40" s="300"/>
      <c r="C40" s="138"/>
      <c r="D40" s="138"/>
      <c r="E40" s="138"/>
      <c r="F40" s="138"/>
      <c r="G40" s="138"/>
      <c r="H40" s="138"/>
      <c r="I40" s="170"/>
      <c r="J40" s="305"/>
      <c r="K40" s="306"/>
      <c r="L40" s="305"/>
      <c r="M40" s="306"/>
      <c r="N40" s="305"/>
      <c r="O40" s="306"/>
      <c r="P40" s="305"/>
      <c r="Q40" s="157"/>
      <c r="R40" s="312"/>
      <c r="S40" s="138"/>
      <c r="T40" s="49"/>
    </row>
    <row r="41" spans="1:20" ht="31" customHeight="1" x14ac:dyDescent="0.35">
      <c r="A41" s="346"/>
      <c r="B41" s="294" t="s">
        <v>178</v>
      </c>
      <c r="C41" s="317"/>
      <c r="D41" s="317"/>
      <c r="E41" s="317"/>
      <c r="F41" s="317"/>
      <c r="G41" s="317"/>
      <c r="H41" s="317"/>
      <c r="I41" s="318"/>
      <c r="J41" s="328">
        <f>SUM(J5:J40)</f>
        <v>24000</v>
      </c>
      <c r="K41" s="329"/>
      <c r="L41" s="328"/>
      <c r="M41" s="329"/>
      <c r="N41" s="328"/>
      <c r="O41" s="329"/>
      <c r="P41" s="328"/>
      <c r="Q41" s="319"/>
      <c r="R41" s="341"/>
      <c r="S41" s="342"/>
      <c r="T41" s="49"/>
    </row>
    <row r="42" spans="1:20" ht="29" customHeight="1" x14ac:dyDescent="0.35">
      <c r="A42" s="347"/>
      <c r="B42" s="294" t="s">
        <v>179</v>
      </c>
      <c r="C42" s="320"/>
      <c r="D42" s="320"/>
      <c r="E42" s="320"/>
      <c r="F42" s="320"/>
      <c r="G42" s="320"/>
      <c r="H42" s="320"/>
      <c r="I42" s="321"/>
      <c r="J42" s="322">
        <f>J4</f>
        <v>10000</v>
      </c>
      <c r="K42" s="286"/>
      <c r="L42" s="323"/>
      <c r="M42" s="286"/>
      <c r="N42" s="323"/>
      <c r="O42" s="286"/>
      <c r="P42" s="323"/>
      <c r="Q42" s="286"/>
      <c r="R42" s="340"/>
      <c r="S42" s="343"/>
      <c r="T42" s="49"/>
    </row>
    <row r="43" spans="1:20" ht="26.5" customHeight="1" x14ac:dyDescent="0.35">
      <c r="A43" s="348"/>
      <c r="B43" s="294" t="s">
        <v>180</v>
      </c>
      <c r="C43" s="324"/>
      <c r="D43" s="324"/>
      <c r="E43" s="324"/>
      <c r="F43" s="324"/>
      <c r="G43" s="324"/>
      <c r="H43" s="324"/>
      <c r="I43" s="325"/>
      <c r="J43" s="326">
        <f>J42-J41</f>
        <v>-14000</v>
      </c>
      <c r="K43" s="287"/>
      <c r="L43" s="327"/>
      <c r="M43" s="287"/>
      <c r="N43" s="327"/>
      <c r="O43" s="287"/>
      <c r="P43" s="327"/>
      <c r="Q43" s="287"/>
      <c r="R43" s="344"/>
      <c r="S43" s="345"/>
      <c r="T43" s="49"/>
    </row>
  </sheetData>
  <sheetProtection algorithmName="SHA-512" hashValue="rIefWo7OmzxUagqqzG2FHZNiPWXIpltnLK1rwFI12Ycl9Mxx9/3xHvRj0jEqQHG5yOsZ9RWuFVfn/pQmWxKGOQ==" saltValue="D33U4Cshw56Z+p/sNUDdFw==" spinCount="100000" sheet="1" objects="1" scenarios="1"/>
  <mergeCells count="48">
    <mergeCell ref="A37:A40"/>
    <mergeCell ref="R2:S2"/>
    <mergeCell ref="R3:R4"/>
    <mergeCell ref="S3:S4"/>
    <mergeCell ref="A1:S1"/>
    <mergeCell ref="A23:A36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4:H34"/>
    <mergeCell ref="G35:H35"/>
    <mergeCell ref="G36:H36"/>
    <mergeCell ref="G16:H16"/>
    <mergeCell ref="G17:H17"/>
    <mergeCell ref="G18:H18"/>
    <mergeCell ref="G19:H19"/>
    <mergeCell ref="G20:H20"/>
    <mergeCell ref="G21:H21"/>
    <mergeCell ref="G5:H5"/>
    <mergeCell ref="G6:H6"/>
    <mergeCell ref="A3:A4"/>
    <mergeCell ref="C3:D3"/>
    <mergeCell ref="G33:H33"/>
    <mergeCell ref="A7:A22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22:H22"/>
    <mergeCell ref="P2:Q2"/>
    <mergeCell ref="F3:I3"/>
    <mergeCell ref="G4:H4"/>
    <mergeCell ref="J2:K2"/>
    <mergeCell ref="L2:M2"/>
    <mergeCell ref="N2:O2"/>
    <mergeCell ref="A2:I2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ECB5B-883C-457C-BD4D-197907C642BC}">
  <dimension ref="A1:N32"/>
  <sheetViews>
    <sheetView topLeftCell="A20" zoomScale="56" zoomScaleNormal="56" workbookViewId="0">
      <selection activeCell="J32" sqref="J32"/>
    </sheetView>
  </sheetViews>
  <sheetFormatPr defaultRowHeight="14.5" x14ac:dyDescent="0.35"/>
  <cols>
    <col min="1" max="2" width="11.54296875" customWidth="1"/>
    <col min="3" max="3" width="28" customWidth="1"/>
    <col min="4" max="4" width="15.1796875" customWidth="1"/>
    <col min="5" max="5" width="16.26953125" customWidth="1"/>
    <col min="6" max="6" width="18.54296875" customWidth="1"/>
    <col min="7" max="7" width="13.26953125" customWidth="1"/>
    <col min="8" max="9" width="13" customWidth="1"/>
    <col min="10" max="10" width="32.1796875" customWidth="1"/>
    <col min="11" max="11" width="11.54296875" customWidth="1"/>
    <col min="12" max="12" width="13.54296875" customWidth="1"/>
    <col min="13" max="13" width="13.453125" customWidth="1"/>
    <col min="14" max="14" width="11.453125" customWidth="1"/>
  </cols>
  <sheetData>
    <row r="1" spans="1:14" hidden="1" x14ac:dyDescent="0.35"/>
    <row r="2" spans="1:14" ht="28.5" customHeight="1" thickBot="1" x14ac:dyDescent="0.4">
      <c r="A2" s="792" t="s">
        <v>124</v>
      </c>
      <c r="B2" s="793"/>
      <c r="C2" s="142" t="s">
        <v>125</v>
      </c>
      <c r="D2" s="142" t="s">
        <v>126</v>
      </c>
      <c r="E2" s="142" t="s">
        <v>127</v>
      </c>
      <c r="F2" s="142" t="s">
        <v>128</v>
      </c>
      <c r="G2" s="142" t="s">
        <v>129</v>
      </c>
      <c r="H2" s="790" t="s">
        <v>130</v>
      </c>
      <c r="I2" s="791"/>
      <c r="J2" s="153" t="s">
        <v>125</v>
      </c>
      <c r="K2" s="153" t="s">
        <v>126</v>
      </c>
      <c r="L2" s="153" t="s">
        <v>127</v>
      </c>
      <c r="M2" s="153" t="s">
        <v>128</v>
      </c>
      <c r="N2" s="153" t="s">
        <v>129</v>
      </c>
    </row>
    <row r="3" spans="1:14" ht="21.65" customHeight="1" thickTop="1" x14ac:dyDescent="0.35">
      <c r="A3" s="166" t="s">
        <v>131</v>
      </c>
      <c r="B3" s="166" t="s">
        <v>132</v>
      </c>
      <c r="C3" s="109" t="s">
        <v>133</v>
      </c>
      <c r="D3" s="143">
        <f>Descrizione!C4</f>
        <v>0</v>
      </c>
      <c r="E3" s="143">
        <f>Descrizione!C14</f>
        <v>0</v>
      </c>
      <c r="F3" s="143">
        <f>Descrizione!C24</f>
        <v>0</v>
      </c>
      <c r="G3" s="132">
        <f>D3+E3+F3</f>
        <v>0</v>
      </c>
      <c r="H3" s="166" t="s">
        <v>131</v>
      </c>
      <c r="I3" s="168" t="s">
        <v>134</v>
      </c>
      <c r="J3" s="154" t="s">
        <v>135</v>
      </c>
      <c r="K3" s="155">
        <f>Descrizione!C9</f>
        <v>0</v>
      </c>
      <c r="L3" s="155">
        <f>Descrizione!C19</f>
        <v>0</v>
      </c>
      <c r="M3" s="155">
        <f>Descrizione!C30</f>
        <v>0</v>
      </c>
      <c r="N3" s="275">
        <f>K3+L3+M3</f>
        <v>0</v>
      </c>
    </row>
    <row r="4" spans="1:14" ht="28" customHeight="1" x14ac:dyDescent="0.35">
      <c r="A4" s="167" t="s">
        <v>131</v>
      </c>
      <c r="B4" s="167" t="s">
        <v>132</v>
      </c>
      <c r="C4" s="109" t="s">
        <v>136</v>
      </c>
      <c r="D4" s="144">
        <f>Descrizione!G6</f>
        <v>0</v>
      </c>
      <c r="E4" s="144">
        <f>Descrizione!G16</f>
        <v>0</v>
      </c>
      <c r="F4" s="144">
        <f>Descrizione!G26</f>
        <v>0</v>
      </c>
      <c r="G4" s="133">
        <f>D4+E4+F4</f>
        <v>0</v>
      </c>
      <c r="H4" s="166" t="s">
        <v>131</v>
      </c>
      <c r="I4" s="168" t="s">
        <v>134</v>
      </c>
      <c r="J4" s="156" t="s">
        <v>137</v>
      </c>
      <c r="K4" s="150">
        <f>Descrizione!E9</f>
        <v>0</v>
      </c>
      <c r="L4" s="150">
        <f>Descrizione!E19</f>
        <v>0</v>
      </c>
      <c r="M4" s="150">
        <f>Descrizione!E29</f>
        <v>0</v>
      </c>
      <c r="N4" s="157"/>
    </row>
    <row r="5" spans="1:14" ht="20.149999999999999" customHeight="1" x14ac:dyDescent="0.35">
      <c r="A5" s="167" t="s">
        <v>131</v>
      </c>
      <c r="B5" s="167" t="s">
        <v>132</v>
      </c>
      <c r="C5" s="355" t="s">
        <v>9</v>
      </c>
      <c r="D5" s="145" t="str">
        <f>Descrizione!E4</f>
        <v>pianura e collina &lt; 5%</v>
      </c>
      <c r="E5" s="145" t="str">
        <f>Descrizione!E14</f>
        <v>pianura e collina &lt; 5%</v>
      </c>
      <c r="F5" s="145" t="str">
        <f>Descrizione!E24</f>
        <v>pianura e collina &lt; 5%</v>
      </c>
      <c r="G5" s="32"/>
      <c r="H5" s="166" t="s">
        <v>131</v>
      </c>
      <c r="I5" s="168" t="s">
        <v>134</v>
      </c>
      <c r="J5" s="156" t="s">
        <v>216</v>
      </c>
      <c r="K5" s="150">
        <f>Descrizione!G9</f>
        <v>0</v>
      </c>
      <c r="L5" s="150">
        <f>Descrizione!G19</f>
        <v>0</v>
      </c>
      <c r="M5" s="150">
        <f>Descrizione!G29</f>
        <v>0</v>
      </c>
      <c r="N5" s="157"/>
    </row>
    <row r="6" spans="1:14" ht="21.65" customHeight="1" thickBot="1" x14ac:dyDescent="0.4">
      <c r="A6" s="167" t="s">
        <v>131</v>
      </c>
      <c r="B6" s="167" t="s">
        <v>132</v>
      </c>
      <c r="C6" s="403" t="s">
        <v>138</v>
      </c>
      <c r="D6" s="146">
        <f>IF(D5="pianura e collina &lt; 5%",690,IF(D5="collina da 5% a 15%",800,IF(D5="collina &gt;15%",860)))</f>
        <v>690</v>
      </c>
      <c r="E6" s="146">
        <f>IF(E5="pianura e collina &lt; 5%",690,IF(E5="collina da 5% a 15%",800,IF(E5="collina &gt;15%",860)))</f>
        <v>690</v>
      </c>
      <c r="F6" s="146">
        <f>IF(F5="pianura e collina &lt; 5%",690,IF(F5="collina da 5% a 15%",800,IF(F5="collina &gt;15%",860)))</f>
        <v>690</v>
      </c>
      <c r="G6" s="32"/>
      <c r="H6" s="166" t="s">
        <v>131</v>
      </c>
      <c r="I6" s="168" t="s">
        <v>134</v>
      </c>
      <c r="J6" s="158" t="s">
        <v>139</v>
      </c>
      <c r="K6" s="159">
        <f>IF(K3=0,0,K3*10000/(K4*K5))</f>
        <v>0</v>
      </c>
      <c r="L6" s="159">
        <f>IF(L3=0,0,(L3*10000/(L4*L5)))</f>
        <v>0</v>
      </c>
      <c r="M6" s="276">
        <f>IF(M3=0,0,(M3*10000/(M4*M5)))</f>
        <v>0</v>
      </c>
      <c r="N6" s="160">
        <f>K6+L6+M6</f>
        <v>0</v>
      </c>
    </row>
    <row r="7" spans="1:14" ht="25" customHeight="1" thickTop="1" x14ac:dyDescent="0.35">
      <c r="A7" s="167" t="s">
        <v>131</v>
      </c>
      <c r="B7" s="167" t="s">
        <v>132</v>
      </c>
      <c r="C7" s="403" t="s">
        <v>140</v>
      </c>
      <c r="D7" s="146">
        <f>D6*D3</f>
        <v>0</v>
      </c>
      <c r="E7" s="146">
        <f>E6*E3</f>
        <v>0</v>
      </c>
      <c r="F7" s="146">
        <f>F6*F3</f>
        <v>0</v>
      </c>
      <c r="G7" s="146">
        <f>D7+E7+F7</f>
        <v>0</v>
      </c>
      <c r="H7" s="138"/>
      <c r="I7" s="170"/>
      <c r="J7" s="593"/>
      <c r="K7" s="594"/>
      <c r="L7" s="594"/>
      <c r="M7" s="594"/>
      <c r="N7" s="594"/>
    </row>
    <row r="8" spans="1:14" ht="27" customHeight="1" x14ac:dyDescent="0.35">
      <c r="A8" s="167" t="s">
        <v>131</v>
      </c>
      <c r="B8" s="167" t="s">
        <v>132</v>
      </c>
      <c r="C8" s="406" t="s">
        <v>214</v>
      </c>
      <c r="D8" s="127"/>
      <c r="E8" s="128">
        <v>0.32</v>
      </c>
      <c r="F8" s="128">
        <v>0.6</v>
      </c>
      <c r="G8" s="137"/>
      <c r="H8" s="138"/>
      <c r="I8" s="170"/>
      <c r="J8" s="595"/>
      <c r="K8" s="32"/>
      <c r="L8" s="32"/>
      <c r="M8" s="32"/>
      <c r="N8" s="32"/>
    </row>
    <row r="9" spans="1:14" ht="27.65" customHeight="1" x14ac:dyDescent="0.35">
      <c r="A9" s="167" t="s">
        <v>131</v>
      </c>
      <c r="B9" s="167" t="s">
        <v>132</v>
      </c>
      <c r="C9" s="403" t="s">
        <v>141</v>
      </c>
      <c r="D9" s="145" t="str">
        <f>Descrizione!G7</f>
        <v>manuale</v>
      </c>
      <c r="E9" s="145" t="str">
        <f>Descrizione!G17</f>
        <v>manuale</v>
      </c>
      <c r="F9" s="145" t="str">
        <f>Descrizione!G27</f>
        <v>manuale</v>
      </c>
      <c r="G9" s="32"/>
      <c r="H9" s="138"/>
      <c r="I9" s="170"/>
      <c r="J9" s="595"/>
      <c r="K9" s="32"/>
      <c r="L9" s="32"/>
      <c r="M9" s="32"/>
      <c r="N9" s="32"/>
    </row>
    <row r="10" spans="1:14" ht="21.65" customHeight="1" x14ac:dyDescent="0.35">
      <c r="A10" s="167" t="s">
        <v>131</v>
      </c>
      <c r="B10" s="167" t="s">
        <v>132</v>
      </c>
      <c r="C10" s="403" t="s">
        <v>142</v>
      </c>
      <c r="D10" s="144">
        <f>IF(D3=0,0,(D4/D3))</f>
        <v>0</v>
      </c>
      <c r="E10" s="144">
        <f>IF(E3=0,0,(E4/E3))</f>
        <v>0</v>
      </c>
      <c r="F10" s="144">
        <f>IF(F3=0,0,(F4/F3))</f>
        <v>0</v>
      </c>
      <c r="G10" s="136"/>
      <c r="H10" s="138"/>
      <c r="I10" s="170"/>
      <c r="J10" s="32"/>
      <c r="K10" s="32"/>
      <c r="L10" s="32"/>
      <c r="M10" s="32"/>
      <c r="N10" s="32"/>
    </row>
    <row r="11" spans="1:14" ht="30" customHeight="1" x14ac:dyDescent="0.35">
      <c r="A11" s="167" t="s">
        <v>131</v>
      </c>
      <c r="B11" s="167" t="s">
        <v>132</v>
      </c>
      <c r="C11" s="404" t="s">
        <v>143</v>
      </c>
      <c r="D11" s="146">
        <f>IF(D9="manuale",0.6,IF(D9="meccanica",0.32,))</f>
        <v>0.6</v>
      </c>
      <c r="E11" s="146">
        <f>IF(E9="manuale",0.6,IF(E9="meccanica",0.32,))</f>
        <v>0.6</v>
      </c>
      <c r="F11" s="146">
        <f>IF(F9="manuale",0.6,IF(F9="meccanica",0.32,))</f>
        <v>0.6</v>
      </c>
      <c r="G11" s="32"/>
      <c r="H11" s="138"/>
      <c r="I11" s="170"/>
      <c r="J11" s="32"/>
      <c r="K11" s="137"/>
      <c r="L11" s="137"/>
      <c r="M11" s="137"/>
      <c r="N11" s="596"/>
    </row>
    <row r="12" spans="1:14" ht="27.65" customHeight="1" x14ac:dyDescent="0.35">
      <c r="A12" s="167" t="s">
        <v>131</v>
      </c>
      <c r="B12" s="167" t="s">
        <v>132</v>
      </c>
      <c r="C12" s="404" t="s">
        <v>144</v>
      </c>
      <c r="D12" s="146">
        <f>D11*D4</f>
        <v>0</v>
      </c>
      <c r="E12" s="146">
        <f>E11*E4</f>
        <v>0</v>
      </c>
      <c r="F12" s="146">
        <f>F11*F4</f>
        <v>0</v>
      </c>
      <c r="G12" s="134">
        <f>D12+E12+F12</f>
        <v>0</v>
      </c>
      <c r="H12" s="138"/>
      <c r="I12" s="170"/>
      <c r="J12" s="32"/>
      <c r="K12" s="137"/>
      <c r="L12" s="137"/>
      <c r="M12" s="137"/>
      <c r="N12" s="596"/>
    </row>
    <row r="13" spans="1:14" ht="25" customHeight="1" x14ac:dyDescent="0.35">
      <c r="A13" s="167" t="s">
        <v>131</v>
      </c>
      <c r="B13" s="167" t="s">
        <v>132</v>
      </c>
      <c r="C13" s="355" t="s">
        <v>215</v>
      </c>
      <c r="D13" s="145">
        <f>IF(D3=0,0,D14*2)</f>
        <v>0</v>
      </c>
      <c r="E13" s="145">
        <f>IF(E3=0,0,E14*2)</f>
        <v>0</v>
      </c>
      <c r="F13" s="145">
        <f>IF(F3=0,0,F14*2)</f>
        <v>0</v>
      </c>
      <c r="G13" s="134">
        <f>D13+E13+F13</f>
        <v>0</v>
      </c>
      <c r="H13" s="138"/>
      <c r="I13" s="170"/>
      <c r="J13" s="32"/>
      <c r="K13" s="32"/>
      <c r="L13" s="32"/>
      <c r="M13" s="32"/>
      <c r="N13" s="32"/>
    </row>
    <row r="14" spans="1:14" ht="25" customHeight="1" x14ac:dyDescent="0.35">
      <c r="A14" s="167" t="s">
        <v>131</v>
      </c>
      <c r="B14" s="167" t="s">
        <v>132</v>
      </c>
      <c r="C14" s="355" t="s">
        <v>145</v>
      </c>
      <c r="D14" s="145">
        <f>Descrizione!E7</f>
        <v>0</v>
      </c>
      <c r="E14" s="145">
        <f>Descrizione!E17</f>
        <v>0</v>
      </c>
      <c r="F14" s="145">
        <f>Descrizione!E27</f>
        <v>0</v>
      </c>
      <c r="G14" s="134">
        <f>D14+E14+F14</f>
        <v>0</v>
      </c>
      <c r="H14" s="138"/>
      <c r="I14" s="170"/>
      <c r="J14" s="32"/>
      <c r="K14" s="596"/>
      <c r="L14" s="596"/>
      <c r="M14" s="596"/>
      <c r="N14" s="596"/>
    </row>
    <row r="15" spans="1:14" ht="25.5" customHeight="1" x14ac:dyDescent="0.35">
      <c r="A15" s="167" t="s">
        <v>131</v>
      </c>
      <c r="B15" s="167" t="s">
        <v>132</v>
      </c>
      <c r="C15" s="355" t="s">
        <v>146</v>
      </c>
      <c r="D15" s="32"/>
      <c r="E15" s="32"/>
      <c r="F15" s="32"/>
      <c r="G15" s="32"/>
      <c r="H15" s="138"/>
      <c r="I15" s="170"/>
      <c r="J15" s="32"/>
      <c r="K15" s="32"/>
      <c r="L15" s="32"/>
      <c r="M15" s="32"/>
      <c r="N15" s="32"/>
    </row>
    <row r="16" spans="1:14" ht="17.149999999999999" customHeight="1" x14ac:dyDescent="0.35">
      <c r="A16" s="167" t="s">
        <v>131</v>
      </c>
      <c r="B16" s="167" t="s">
        <v>132</v>
      </c>
      <c r="C16" s="403" t="s">
        <v>147</v>
      </c>
      <c r="D16" s="146">
        <f>Descrizione!C7</f>
        <v>0</v>
      </c>
      <c r="E16" s="146">
        <f>Descrizione!C17</f>
        <v>0</v>
      </c>
      <c r="F16" s="146">
        <f>Descrizione!C27</f>
        <v>0</v>
      </c>
      <c r="G16" s="32"/>
      <c r="H16" s="138"/>
      <c r="I16" s="170"/>
      <c r="J16" s="138"/>
      <c r="K16" s="597"/>
      <c r="L16" s="597"/>
      <c r="M16" s="597"/>
      <c r="N16" s="597"/>
    </row>
    <row r="17" spans="1:14" ht="19.5" customHeight="1" x14ac:dyDescent="0.35">
      <c r="A17" s="167" t="s">
        <v>131</v>
      </c>
      <c r="B17" s="167" t="s">
        <v>132</v>
      </c>
      <c r="C17" s="403" t="s">
        <v>120</v>
      </c>
      <c r="D17" s="146">
        <f>Descrizione!C6</f>
        <v>0</v>
      </c>
      <c r="E17" s="146">
        <f>Descrizione!C16</f>
        <v>0</v>
      </c>
      <c r="F17" s="146">
        <f>Descrizione!C26</f>
        <v>0</v>
      </c>
      <c r="G17" s="32"/>
      <c r="H17" s="166" t="s">
        <v>131</v>
      </c>
      <c r="I17" s="168" t="s">
        <v>134</v>
      </c>
      <c r="J17" s="171" t="s">
        <v>148</v>
      </c>
      <c r="K17" s="172">
        <f>Descrizione!C8</f>
        <v>0</v>
      </c>
      <c r="L17" s="172">
        <f>Descrizione!C18</f>
        <v>0</v>
      </c>
      <c r="M17" s="172">
        <f>Descrizione!C28</f>
        <v>0</v>
      </c>
      <c r="N17" s="184">
        <f>K17+L17+M17</f>
        <v>0</v>
      </c>
    </row>
    <row r="18" spans="1:14" ht="17.5" customHeight="1" x14ac:dyDescent="0.35">
      <c r="A18" s="167" t="s">
        <v>131</v>
      </c>
      <c r="B18" s="167" t="s">
        <v>132</v>
      </c>
      <c r="C18" s="403" t="s">
        <v>149</v>
      </c>
      <c r="D18" s="147">
        <f>IF(D3=0,0,(D3*10000/(D16*D17)))</f>
        <v>0</v>
      </c>
      <c r="E18" s="147">
        <f>IF(E3=0,0,(E3*10000/(E16*E17)))</f>
        <v>0</v>
      </c>
      <c r="F18" s="147">
        <f>IF(F3=0,0,(F3*10000/(F16*F17)))</f>
        <v>0</v>
      </c>
      <c r="G18" s="135">
        <f>D18+E18+F18</f>
        <v>0</v>
      </c>
      <c r="H18" s="166" t="s">
        <v>131</v>
      </c>
      <c r="I18" s="168" t="s">
        <v>134</v>
      </c>
      <c r="J18" s="171" t="s">
        <v>28</v>
      </c>
      <c r="K18" s="277" t="str">
        <f>Descrizione!G8</f>
        <v>ALTRO</v>
      </c>
      <c r="L18" s="277" t="str">
        <f>Descrizione!G18</f>
        <v>ALTRO</v>
      </c>
      <c r="M18" s="277" t="str">
        <f>Descrizione!G28</f>
        <v>ALTRO</v>
      </c>
      <c r="N18" s="138"/>
    </row>
    <row r="19" spans="1:14" x14ac:dyDescent="0.35">
      <c r="A19" s="167" t="s">
        <v>131</v>
      </c>
      <c r="B19" s="167" t="s">
        <v>132</v>
      </c>
      <c r="C19" s="403" t="s">
        <v>150</v>
      </c>
      <c r="D19" s="148">
        <f>IF(D3=0,0,(D18-D13))</f>
        <v>0</v>
      </c>
      <c r="E19" s="148">
        <f>IF(E3=0,0,(E18-E13))</f>
        <v>0</v>
      </c>
      <c r="F19" s="148">
        <f>IF(F3=0,0,(F18-F13))</f>
        <v>0</v>
      </c>
      <c r="G19" s="135">
        <f>D19+E19+F19</f>
        <v>0</v>
      </c>
      <c r="H19" s="166" t="s">
        <v>131</v>
      </c>
      <c r="I19" s="168" t="s">
        <v>134</v>
      </c>
      <c r="J19" s="171" t="s">
        <v>151</v>
      </c>
      <c r="K19" s="146">
        <f>IF(K18="GDC",1000,IF(K18="CASARSA",900,IF(K18="ALTRO",1200)))</f>
        <v>1200</v>
      </c>
      <c r="L19" s="279">
        <f>IF(L18="GDC",900,IF(L18="CASARSA",1000,IF(L18="ALTRO",1200)))</f>
        <v>1200</v>
      </c>
      <c r="M19" s="150">
        <f>IF(M18="GDC",1000,IF(M18="CASARSA",900,IF(M18="ALTRO",1200)))</f>
        <v>1200</v>
      </c>
      <c r="N19" s="138"/>
    </row>
    <row r="20" spans="1:14" ht="24.65" customHeight="1" x14ac:dyDescent="0.35">
      <c r="A20" s="167" t="s">
        <v>131</v>
      </c>
      <c r="B20" s="167" t="s">
        <v>132</v>
      </c>
      <c r="C20" s="355" t="s">
        <v>121</v>
      </c>
      <c r="D20" s="146">
        <f>Descrizione!E6</f>
        <v>0</v>
      </c>
      <c r="E20" s="146">
        <f>Descrizione!E16</f>
        <v>0</v>
      </c>
      <c r="F20" s="146">
        <f>Descrizione!E26</f>
        <v>0</v>
      </c>
      <c r="G20" s="32"/>
      <c r="H20" s="166" t="s">
        <v>131</v>
      </c>
      <c r="I20" s="168" t="s">
        <v>134</v>
      </c>
      <c r="J20" s="171" t="s">
        <v>152</v>
      </c>
      <c r="K20" s="150">
        <f>K17*K19</f>
        <v>0</v>
      </c>
      <c r="L20" s="150">
        <f>L19*L17</f>
        <v>0</v>
      </c>
      <c r="M20" s="150">
        <f>M19*M17</f>
        <v>0</v>
      </c>
      <c r="N20" s="278">
        <f>K20+L20+M20</f>
        <v>0</v>
      </c>
    </row>
    <row r="21" spans="1:14" ht="30" customHeight="1" x14ac:dyDescent="0.35">
      <c r="A21" s="167" t="s">
        <v>131</v>
      </c>
      <c r="B21" s="167" t="s">
        <v>132</v>
      </c>
      <c r="C21" s="355" t="s">
        <v>153</v>
      </c>
      <c r="D21" s="146">
        <f>D4*D20</f>
        <v>0</v>
      </c>
      <c r="E21" s="146">
        <f>E4*E20</f>
        <v>0</v>
      </c>
      <c r="F21" s="146">
        <f>F4*F20</f>
        <v>0</v>
      </c>
      <c r="G21" s="135">
        <f>D21+E21+F21</f>
        <v>0</v>
      </c>
      <c r="H21" s="166" t="s">
        <v>131</v>
      </c>
      <c r="I21" s="168" t="s">
        <v>134</v>
      </c>
      <c r="J21" s="173" t="s">
        <v>50</v>
      </c>
      <c r="K21" s="150">
        <f>600*K17</f>
        <v>0</v>
      </c>
      <c r="L21" s="150">
        <f>600*L17</f>
        <v>0</v>
      </c>
      <c r="M21" s="150">
        <f>600*M17</f>
        <v>0</v>
      </c>
      <c r="N21" s="278">
        <f>K21+L21+M21</f>
        <v>0</v>
      </c>
    </row>
    <row r="22" spans="1:14" ht="19" customHeight="1" x14ac:dyDescent="0.35">
      <c r="A22" s="167" t="s">
        <v>131</v>
      </c>
      <c r="B22" s="167" t="s">
        <v>132</v>
      </c>
      <c r="C22" s="355" t="s">
        <v>154</v>
      </c>
      <c r="D22" s="145">
        <f>Descrizione!G5</f>
        <v>3</v>
      </c>
      <c r="E22" s="145">
        <f>Descrizione!G15</f>
        <v>3</v>
      </c>
      <c r="F22" s="145">
        <f>Descrizione!G25</f>
        <v>3</v>
      </c>
      <c r="G22" s="32"/>
      <c r="H22" s="166" t="s">
        <v>131</v>
      </c>
      <c r="I22" s="170"/>
      <c r="J22" s="164" t="s">
        <v>155</v>
      </c>
      <c r="K22" s="150">
        <f>IF(K18="GDC",500,IF(K18="ALTRO",700,IF(K18="CASARSA",700)))</f>
        <v>700</v>
      </c>
      <c r="L22" s="279">
        <f>IF(L18="GDC",500,IF(L18="ALTRO",700,IF(L18="CASARSA",700)))</f>
        <v>700</v>
      </c>
      <c r="M22" s="150">
        <f>IF(M18="GDC",500,IF(M18="ALTRO",700,IF(M18="CASARSA",700)))</f>
        <v>700</v>
      </c>
      <c r="N22" s="151"/>
    </row>
    <row r="23" spans="1:14" ht="19.5" customHeight="1" x14ac:dyDescent="0.35">
      <c r="A23" s="167" t="s">
        <v>131</v>
      </c>
      <c r="B23" s="167" t="s">
        <v>132</v>
      </c>
      <c r="C23" s="355" t="s">
        <v>156</v>
      </c>
      <c r="D23" s="146">
        <f>IF(D22=0,0,(D21*(D22-1)))</f>
        <v>0</v>
      </c>
      <c r="E23" s="148">
        <f>IF(E22=0,0,(E21*(E22-1)))</f>
        <v>0</v>
      </c>
      <c r="F23" s="146">
        <f>IF(F22=0,0,(F21*(F22-1)))</f>
        <v>0</v>
      </c>
      <c r="G23" s="135">
        <f>D23+E23+F23</f>
        <v>0</v>
      </c>
      <c r="H23" s="175" t="s">
        <v>131</v>
      </c>
      <c r="I23" s="176"/>
      <c r="J23" s="164" t="s">
        <v>157</v>
      </c>
      <c r="K23" s="280">
        <f>K22*K17</f>
        <v>0</v>
      </c>
      <c r="L23" s="280">
        <f>L22*L17</f>
        <v>0</v>
      </c>
      <c r="M23" s="280">
        <f>M22*M17</f>
        <v>0</v>
      </c>
      <c r="N23" s="281">
        <f>K23+L23+M23</f>
        <v>0</v>
      </c>
    </row>
    <row r="24" spans="1:14" ht="29.15" customHeight="1" x14ac:dyDescent="0.35">
      <c r="A24" s="167" t="s">
        <v>131</v>
      </c>
      <c r="B24" s="167" t="s">
        <v>132</v>
      </c>
      <c r="C24" s="403" t="s">
        <v>158</v>
      </c>
      <c r="D24" s="143" t="str">
        <f>Descrizione!C5</f>
        <v>ALTRO</v>
      </c>
      <c r="E24" s="143" t="str">
        <f>Descrizione!C15</f>
        <v>ALTRO</v>
      </c>
      <c r="F24" s="143" t="str">
        <f>Descrizione!C25</f>
        <v>ALTRO</v>
      </c>
      <c r="G24" s="582"/>
      <c r="H24" s="138"/>
      <c r="I24" s="166" t="s">
        <v>134</v>
      </c>
      <c r="J24" s="406" t="s">
        <v>159</v>
      </c>
      <c r="K24" s="149">
        <f>IF(D24="GDC",280,310)</f>
        <v>310</v>
      </c>
      <c r="L24" s="149">
        <f>IF(E24="GDC",280,310)</f>
        <v>310</v>
      </c>
      <c r="M24" s="149">
        <f>IF(F24="GDC",280,310)</f>
        <v>310</v>
      </c>
      <c r="N24" s="138"/>
    </row>
    <row r="25" spans="1:14" ht="26.5" customHeight="1" x14ac:dyDescent="0.35">
      <c r="A25" s="167" t="s">
        <v>131</v>
      </c>
      <c r="B25" s="167" t="s">
        <v>132</v>
      </c>
      <c r="C25" s="405" t="s">
        <v>160</v>
      </c>
      <c r="D25" s="150">
        <f>IF(D24="GDC",D19,0)</f>
        <v>0</v>
      </c>
      <c r="E25" s="150">
        <f>IF(E24="GDC",E19,0)</f>
        <v>0</v>
      </c>
      <c r="F25" s="150">
        <f>IF(F24="GDC",F19,0)</f>
        <v>0</v>
      </c>
      <c r="G25" s="169">
        <f>D25+E25+F25</f>
        <v>0</v>
      </c>
      <c r="H25" s="138"/>
      <c r="I25" s="166" t="s">
        <v>134</v>
      </c>
      <c r="J25" s="406" t="s">
        <v>161</v>
      </c>
      <c r="K25" s="174">
        <f>K24*D3*K26</f>
        <v>0</v>
      </c>
      <c r="L25" s="174">
        <f>L24*E3*K26</f>
        <v>0</v>
      </c>
      <c r="M25" s="150">
        <f>M24*F3*K26</f>
        <v>0</v>
      </c>
      <c r="N25" s="185">
        <f>K25+L25+M25</f>
        <v>0</v>
      </c>
    </row>
    <row r="26" spans="1:14" ht="20.5" customHeight="1" x14ac:dyDescent="0.35">
      <c r="A26" s="167" t="s">
        <v>131</v>
      </c>
      <c r="B26" s="167" t="s">
        <v>132</v>
      </c>
      <c r="C26" s="355" t="s">
        <v>162</v>
      </c>
      <c r="D26" s="150">
        <f>IF(D24="GDC",10500,8500)</f>
        <v>8500</v>
      </c>
      <c r="E26" s="150">
        <f>IF(E24="GDC",10500,8500)</f>
        <v>8500</v>
      </c>
      <c r="F26" s="150">
        <f>IF(F24="GDC",10500,8500)</f>
        <v>8500</v>
      </c>
      <c r="G26" s="138"/>
      <c r="H26" s="138"/>
      <c r="I26" s="166" t="s">
        <v>134</v>
      </c>
      <c r="J26" s="405" t="s">
        <v>163</v>
      </c>
      <c r="K26" s="150">
        <v>15.5</v>
      </c>
      <c r="L26" s="138"/>
      <c r="M26" s="138"/>
      <c r="N26" s="138"/>
    </row>
    <row r="27" spans="1:14" ht="21" customHeight="1" x14ac:dyDescent="0.35">
      <c r="A27" s="167" t="s">
        <v>131</v>
      </c>
      <c r="B27" s="167" t="s">
        <v>132</v>
      </c>
      <c r="C27" s="355" t="s">
        <v>164</v>
      </c>
      <c r="D27" s="150">
        <f>D26*D3</f>
        <v>0</v>
      </c>
      <c r="E27" s="150">
        <f>E26*E3</f>
        <v>0</v>
      </c>
      <c r="F27" s="150">
        <f>F26*F3</f>
        <v>0</v>
      </c>
      <c r="G27" s="152">
        <f>D27+E27+F27</f>
        <v>0</v>
      </c>
      <c r="J27" s="361" t="s">
        <v>224</v>
      </c>
    </row>
    <row r="28" spans="1:14" ht="20" customHeight="1" x14ac:dyDescent="0.35">
      <c r="A28" s="167" t="s">
        <v>131</v>
      </c>
      <c r="B28" s="167" t="s">
        <v>132</v>
      </c>
      <c r="C28" s="355" t="s">
        <v>165</v>
      </c>
      <c r="D28" s="146">
        <f>IF(D24="GDC",(D21*2),0)</f>
        <v>0</v>
      </c>
      <c r="E28" s="148">
        <f>IF(E24="GDC",(E21*2),0)</f>
        <v>0</v>
      </c>
      <c r="F28" s="146">
        <f>IF(F24="GDC",(F21*2),0)</f>
        <v>0</v>
      </c>
      <c r="G28" s="135">
        <f>D28+E28+F28</f>
        <v>0</v>
      </c>
      <c r="J28" s="266"/>
      <c r="K28" s="266"/>
      <c r="L28" s="266"/>
      <c r="M28" s="266"/>
      <c r="N28" s="266"/>
    </row>
    <row r="29" spans="1:14" ht="27" customHeight="1" x14ac:dyDescent="0.35">
      <c r="A29" s="794" t="s">
        <v>166</v>
      </c>
      <c r="B29" s="795"/>
      <c r="C29" s="406" t="s">
        <v>167</v>
      </c>
      <c r="D29" s="146" t="str">
        <f>IF(AND(D10&gt;=1,D10&lt;=3000),5900,IF(AND(D10&gt;3000,D10&lt;=4000),7500,IF(AND(D10&gt;=4001,D10&lt;= 1000000),9500,"")))</f>
        <v/>
      </c>
      <c r="E29" s="146">
        <f>IF(AND(E10=0,E10&lt;1),0,IF(AND(E10&gt;=1,E10&lt;=3000),5900,IF(AND(E10&gt;3000,E10&lt;=4000),7500,IF(AND(E10&gt;=4001,E10&lt;=1000000),9500,""""))))</f>
        <v>0</v>
      </c>
      <c r="F29" s="146">
        <f>IF(AND(F10=0,F10&lt;1),0,IF(AND(F10&gt;=1,F10&lt;=3000),5900,IF(AND(F10&gt;3000,F10&lt;=4000),7500,IF(AND(F10&gt;=4001,F10&lt;=1000000),9500,""""))))</f>
        <v>0</v>
      </c>
      <c r="G29" s="137"/>
      <c r="H29" s="167" t="s">
        <v>131</v>
      </c>
      <c r="I29" s="359" t="s">
        <v>132</v>
      </c>
      <c r="J29" s="355" t="s">
        <v>190</v>
      </c>
      <c r="K29" s="145">
        <f>IF(D5="pianura e collina &lt; 5%",721.67,IF(D5="collina da 5% a 15%",803.12,IF(D5="collina &gt;15%",0)))</f>
        <v>721.67</v>
      </c>
      <c r="L29" s="145">
        <f>IF(E5="pianura e collina &lt; 5%",721.67,IF(E5="collina da 5% a 15%",803.12,IF(E5="collina &gt;15%",0)))</f>
        <v>721.67</v>
      </c>
      <c r="M29" s="145">
        <f>IF(F5="pianura e collina &lt; 5%",721.67,IF(F5="collina da 5% a 15%",803.12,IF(F5="collina &gt;15%",0)))</f>
        <v>721.67</v>
      </c>
      <c r="N29" s="32"/>
    </row>
    <row r="30" spans="1:14" ht="40.5" customHeight="1" x14ac:dyDescent="0.35">
      <c r="A30" s="796" t="s">
        <v>166</v>
      </c>
      <c r="B30" s="797"/>
      <c r="C30" s="406" t="s">
        <v>189</v>
      </c>
      <c r="D30" s="146" t="e">
        <f>D29*D3</f>
        <v>#VALUE!</v>
      </c>
      <c r="E30" s="146">
        <f>E29*E3</f>
        <v>0</v>
      </c>
      <c r="F30" s="146">
        <f>F29*F3</f>
        <v>0</v>
      </c>
      <c r="G30" s="283" t="e">
        <f>D30+E30+F30</f>
        <v>#VALUE!</v>
      </c>
      <c r="H30" s="167" t="s">
        <v>131</v>
      </c>
      <c r="I30" s="359" t="s">
        <v>132</v>
      </c>
      <c r="J30" s="355" t="s">
        <v>194</v>
      </c>
      <c r="K30" s="146">
        <f>K29*D3</f>
        <v>0</v>
      </c>
      <c r="L30" s="146">
        <f>L29*E3</f>
        <v>0</v>
      </c>
      <c r="M30" s="146">
        <f>M29*F3</f>
        <v>0</v>
      </c>
      <c r="N30" s="283">
        <f>K30+L30+M30</f>
        <v>0</v>
      </c>
    </row>
    <row r="31" spans="1:14" ht="30.5" customHeight="1" x14ac:dyDescent="0.35">
      <c r="A31" s="796" t="s">
        <v>166</v>
      </c>
      <c r="B31" s="797"/>
      <c r="C31" s="798" t="s">
        <v>168</v>
      </c>
      <c r="D31" s="799"/>
      <c r="E31" s="799"/>
      <c r="F31" s="799"/>
      <c r="G31" s="334">
        <f>Fatturate!K20</f>
        <v>0</v>
      </c>
      <c r="H31" s="167" t="s">
        <v>131</v>
      </c>
      <c r="I31" s="359" t="s">
        <v>132</v>
      </c>
      <c r="J31" s="355" t="s">
        <v>195</v>
      </c>
      <c r="K31" s="143">
        <f>IF(D5="pianura e collina &lt; 5%",D3,IF(D5="collina da 5% a 15%",D3,IF(D5="collina &gt;15%",0)))</f>
        <v>0</v>
      </c>
      <c r="L31" s="143">
        <f>IF(E5="pianura e collina &lt; 5%",E3,IF(E5="collina da 5% a 15%",E3,IF(E5="collina &gt;15%",0)))</f>
        <v>0</v>
      </c>
      <c r="M31" s="143">
        <f>IF(F5="pianura e collina &lt; 5%",F3,IF(F5="collina da 5% a 15%",F3,IF(F5="collina &gt;15%",0)))</f>
        <v>0</v>
      </c>
      <c r="N31" s="362">
        <f>K31+L31+M31</f>
        <v>0</v>
      </c>
    </row>
    <row r="32" spans="1:14" ht="27" customHeight="1" x14ac:dyDescent="0.35">
      <c r="H32" s="167" t="s">
        <v>131</v>
      </c>
      <c r="I32" s="359" t="s">
        <v>132</v>
      </c>
      <c r="J32" s="355" t="s">
        <v>191</v>
      </c>
      <c r="K32" s="146">
        <f>IF(N31&lt;2,((K30*0.1)+K30),K30)</f>
        <v>0</v>
      </c>
      <c r="L32" s="146">
        <f>IF(N31&lt;2,((L30*0.1)+L30),L30)</f>
        <v>0</v>
      </c>
      <c r="M32" s="146">
        <f>IF(N31&lt;2,((M30*0.1)+M30),M30)</f>
        <v>0</v>
      </c>
      <c r="N32" s="283">
        <f>K32+L32+M32</f>
        <v>0</v>
      </c>
    </row>
  </sheetData>
  <sheetProtection algorithmName="SHA-512" hashValue="F0tso+2JALg0JFWHM3BBim9YiBDKLm8mIpfRrKW8ZTwEz9LA1uX0HS/pXCmVRHVVnTt2a6Pu5tJ06lGRUENtkg==" saltValue="VGfOHvuZUO2VwNnfy1vDxw==" spinCount="100000" sheet="1" objects="1" scenarios="1"/>
  <mergeCells count="6">
    <mergeCell ref="H2:I2"/>
    <mergeCell ref="A2:B2"/>
    <mergeCell ref="A29:B29"/>
    <mergeCell ref="A30:B30"/>
    <mergeCell ref="A31:B31"/>
    <mergeCell ref="C31:F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4</vt:i4>
      </vt:variant>
    </vt:vector>
  </HeadingPairs>
  <TitlesOfParts>
    <vt:vector size="12" baseType="lpstr">
      <vt:lpstr>Descrizione</vt:lpstr>
      <vt:lpstr>Vitigni</vt:lpstr>
      <vt:lpstr>Fatturate</vt:lpstr>
      <vt:lpstr>Economia</vt:lpstr>
      <vt:lpstr>Riepilogo costi sostenuti</vt:lpstr>
      <vt:lpstr>Foglio1</vt:lpstr>
      <vt:lpstr>Prova1</vt:lpstr>
      <vt:lpstr>Calcoli</vt:lpstr>
      <vt:lpstr>Descrizione!Area_stampa</vt:lpstr>
      <vt:lpstr>Economia!Area_stampa</vt:lpstr>
      <vt:lpstr>Fatturate!Area_stampa</vt:lpstr>
      <vt:lpstr>'Riepilogo costi sostenuti'!Area_stampa</vt:lpstr>
    </vt:vector>
  </TitlesOfParts>
  <Manager/>
  <Company>Agrea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Agrea</dc:creator>
  <cp:keywords/>
  <dc:description/>
  <cp:lastModifiedBy>Marini Andrea</cp:lastModifiedBy>
  <cp:revision/>
  <cp:lastPrinted>2024-03-04T10:08:42Z</cp:lastPrinted>
  <dcterms:created xsi:type="dcterms:W3CDTF">2014-05-14T10:52:58Z</dcterms:created>
  <dcterms:modified xsi:type="dcterms:W3CDTF">2024-03-04T15:09:51Z</dcterms:modified>
  <cp:category/>
  <cp:contentStatus/>
</cp:coreProperties>
</file>